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13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<sst xmlns="http://schemas.openxmlformats.org/spreadsheetml/2006/main" count="404" uniqueCount="109">
  <si>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</si>
  <si>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</si>
  <si>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</si>
  <si>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</si>
  <si>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</si>
  <si>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</si>
  <si>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</si>
  <si>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</si>
  <si>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</si>
  <si>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</si>
  <si>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</si>
  <si>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</si>
  <si>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</si>
  <si>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</si>
  <si>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</si>
  <si>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</si>
  <si>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</si>
  <si>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</si>
  <si>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</si>
  <si>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</si>
  <si>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</si>
  <si>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</si>
  <si>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</si>
  <si>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</si>
  <si>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</si>
  <si>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</si>
  <si>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</si>
  <si>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</si>
  <si>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</si>
  <si>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</si>
  <si>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</si>
  <si>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</si>
  <si>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</si>
  <si>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</si>
  <si>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</si>
  <si>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</si>
  <si>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</si>
  <si>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</si>
  <si>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</si>
  <si>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</si>
  <si>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</si>
  <si>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</si>
  <si>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</si>
  <si>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</si>
  <si>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</si>
  <si>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</si>
  <si>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</si>
  <si>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</si>
  <si>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</si>
  <si>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</si>
  <si>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</si>
  <si>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</si>
  <si>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</si>
  <si>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</si>
  <si>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</si>
  <si>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</si>
  <si>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</si>
  <si>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</si>
  <si>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</si>
  <si>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</si>
  <si>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</si>
  <si>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</si>
  <si>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</si>
  <si>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</si>
  <si>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</si>
  <si>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</si>
  <si>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</si>
  <si>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</si>
  <si>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</si>
  <si>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</si>
  <si>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</si>
  <si>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</si>
  <si>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</si>
  <si>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</si>
  <si>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</si>
  <si>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</si>
  <si>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</si>
  <si>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</si>
  <si>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</si>
  <si>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</si>
  <si>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</si>
  <si>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</si>
  <si>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</si>
  <si>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</si>
  <si>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</si>
  <si>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</si>
  <si>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</si>
  <si>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</si>
  <si>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Secchi</t>
  </si>
  <si>
    <t>Sechhi reading in cm</t>
  </si>
  <si>
    <t>First Colony</t>
  </si>
  <si>
    <t>TSS mg/L</t>
  </si>
  <si>
    <t>TotP Abs</t>
  </si>
  <si>
    <t>Tot P uM</t>
  </si>
  <si>
    <t>DIP Abs</t>
  </si>
  <si>
    <t>Salinity</t>
  </si>
  <si>
    <t>All 25 Locations</t>
  </si>
  <si>
    <t>Colonial Williamsburg Stream</t>
  </si>
  <si>
    <t>Chlorophyll a in µg/L</t>
  </si>
  <si>
    <t>College Creek Alliance Water Quality Survey, October 2007</t>
  </si>
  <si>
    <t>Filter</t>
  </si>
  <si>
    <t>Fil+Sed</t>
  </si>
  <si>
    <t>mL</t>
  </si>
  <si>
    <t>Col Wmsburg</t>
  </si>
  <si>
    <t>Oct DIP/total P</t>
  </si>
  <si>
    <t>Std</t>
  </si>
  <si>
    <t>Abs</t>
  </si>
  <si>
    <t>Oct NH4</t>
  </si>
  <si>
    <t>Oct NO3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</si>
</sst>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.4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Sheet2!$G$28:$G$33</c:f>
              <c:numCache/>
            </c:numRef>
          </c:xVal>
          <c:yVal>
            <c:numRef>
              <c:f>Sheet2!$H$28:$H$33</c:f>
              <c:numCache/>
            </c:numRef>
          </c:yVal>
          <c:smooth val="0"/>
        </c:ser>
        <c:axId val="13574724"/>
        <c:axId val="55063653"/>
      </c:scatterChart>
      <c:valAx>
        <c:axId val="1357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63653"/>
        <c:crosses val="autoZero"/>
        <c:crossBetween val="midCat"/>
        <c:dispUnits/>
      </c:valAx>
      <c:valAx>
        <c:axId val="55063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Sheet2!$K$28:$K$32</c:f>
              <c:numCache/>
            </c:numRef>
          </c:xVal>
          <c:yVal>
            <c:numRef>
              <c:f>Sheet2!$L$28:$L$32</c:f>
              <c:numCache/>
            </c:numRef>
          </c:yVal>
          <c:smooth val="0"/>
        </c:ser>
        <c:axId val="25810830"/>
        <c:axId val="30970879"/>
      </c:scatterChart>
      <c:valAx>
        <c:axId val="2581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70879"/>
        <c:crosses val="autoZero"/>
        <c:crossBetween val="midCat"/>
        <c:dispUnits/>
      </c:valAx>
      <c:valAx>
        <c:axId val="30970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10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Sheet2!$N$28:$N$33</c:f>
              <c:numCache/>
            </c:numRef>
          </c:xVal>
          <c:yVal>
            <c:numRef>
              <c:f>Sheet2!$O$28:$O$33</c:f>
              <c:numCache/>
            </c:numRef>
          </c:yVal>
          <c:smooth val="0"/>
        </c:ser>
        <c:axId val="10302456"/>
        <c:axId val="25613241"/>
      </c:scatterChart>
      <c:valAx>
        <c:axId val="1030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13241"/>
        <c:crosses val="autoZero"/>
        <c:crossBetween val="midCat"/>
        <c:dispUnits/>
      </c:valAx>
      <c:valAx>
        <c:axId val="25613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2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"/>
          <c:w val="0.656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Sheet2!$Q$28:$Q$33</c:f>
              <c:numCache/>
            </c:numRef>
          </c:xVal>
          <c:yVal>
            <c:numRef>
              <c:f>Sheet2!$R$28:$R$33</c:f>
              <c:numCache/>
            </c:numRef>
          </c:yVal>
          <c:smooth val="0"/>
        </c:ser>
        <c:axId val="29192578"/>
        <c:axId val="61406611"/>
      </c:scatterChart>
      <c:valAx>
        <c:axId val="2919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6611"/>
        <c:crosses val="autoZero"/>
        <c:crossBetween val="midCat"/>
        <c:dispUnits/>
      </c:valAx>
      <c:valAx>
        <c:axId val="61406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925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40725"/>
          <c:w val="0.287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66675</xdr:rowOff>
    </xdr:from>
    <xdr:to>
      <xdr:col>8</xdr:col>
      <xdr:colOff>180975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80975" y="541020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33</xdr:row>
      <xdr:rowOff>85725</xdr:rowOff>
    </xdr:from>
    <xdr:to>
      <xdr:col>17</xdr:col>
      <xdr:colOff>190500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5676900" y="5429250"/>
        <a:ext cx="5276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419100</xdr:colOff>
      <xdr:row>33</xdr:row>
      <xdr:rowOff>76200</xdr:rowOff>
    </xdr:from>
    <xdr:to>
      <xdr:col>26</xdr:col>
      <xdr:colOff>209550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11182350" y="5419725"/>
        <a:ext cx="52768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600075</xdr:colOff>
      <xdr:row>33</xdr:row>
      <xdr:rowOff>76200</xdr:rowOff>
    </xdr:from>
    <xdr:to>
      <xdr:col>34</xdr:col>
      <xdr:colOff>19050</xdr:colOff>
      <xdr:row>53</xdr:row>
      <xdr:rowOff>85725</xdr:rowOff>
    </xdr:to>
    <xdr:graphicFrame>
      <xdr:nvGraphicFramePr>
        <xdr:cNvPr id="4" name="Chart 4"/>
        <xdr:cNvGraphicFramePr/>
      </xdr:nvGraphicFramePr>
      <xdr:xfrm>
        <a:off x="16849725" y="5419725"/>
        <a:ext cx="429577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zoomScalePageLayoutView="0" workbookViewId="0" topLeftCell="A1">
      <selection activeCell="AN10" sqref="AN10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3" width="11.140625" style="0" customWidth="1"/>
    <col min="4" max="4" width="7.421875" style="0" customWidth="1"/>
    <col min="5" max="5" width="6.8515625" style="0" customWidth="1"/>
    <col min="6" max="6" width="6.00390625" style="0" customWidth="1"/>
    <col min="7" max="7" width="6.7109375" style="0" customWidth="1"/>
    <col min="8" max="9" width="6.00390625" style="0" customWidth="1"/>
    <col min="10" max="10" width="6.57421875" style="0" customWidth="1"/>
    <col min="11" max="11" width="6.710937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7.57421875" style="0" customWidth="1"/>
    <col min="16" max="16" width="7.8515625" style="0" customWidth="1"/>
    <col min="17" max="38" width="0" style="0" hidden="1" customWidth="1"/>
    <col min="39" max="39" width="7.8515625" style="0" hidden="1" customWidth="1"/>
    <col min="40" max="40" width="10.140625" style="0" bestFit="1" customWidth="1"/>
  </cols>
  <sheetData>
    <row r="1" spans="1:6" ht="12.75">
      <c r="A1" s="1" t="s">
        <v>99</v>
      </c>
      <c r="E1" s="23"/>
      <c r="F1" s="24"/>
    </row>
    <row r="3" spans="1:40" ht="12.7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88</v>
      </c>
      <c r="Q3" s="2" t="s">
        <v>81</v>
      </c>
      <c r="R3" s="21" t="s">
        <v>82</v>
      </c>
      <c r="S3" s="2" t="s">
        <v>83</v>
      </c>
      <c r="T3" s="22" t="s">
        <v>84</v>
      </c>
      <c r="U3" t="s">
        <v>85</v>
      </c>
      <c r="V3" t="s">
        <v>11</v>
      </c>
      <c r="W3" t="s">
        <v>10</v>
      </c>
      <c r="Z3" t="s">
        <v>86</v>
      </c>
      <c r="AA3" t="s">
        <v>54</v>
      </c>
      <c r="AC3" t="s">
        <v>87</v>
      </c>
      <c r="AD3" t="s">
        <v>13</v>
      </c>
      <c r="AM3" s="2" t="s">
        <v>95</v>
      </c>
      <c r="AN3" s="2"/>
    </row>
    <row r="4" spans="1:40" ht="12.75">
      <c r="A4" s="4">
        <v>1</v>
      </c>
      <c r="B4" s="5" t="s">
        <v>15</v>
      </c>
      <c r="C4" s="5" t="s">
        <v>16</v>
      </c>
      <c r="D4" s="6">
        <v>19.9</v>
      </c>
      <c r="E4" s="4">
        <v>556</v>
      </c>
      <c r="F4" s="6">
        <v>6.25</v>
      </c>
      <c r="G4" s="7">
        <v>69</v>
      </c>
      <c r="H4" s="7">
        <v>166</v>
      </c>
      <c r="I4" s="8">
        <v>7.4</v>
      </c>
      <c r="J4" s="6">
        <v>1.0666666666665492</v>
      </c>
      <c r="K4" s="29">
        <v>0.301224</v>
      </c>
      <c r="L4" s="29">
        <v>0.7335</v>
      </c>
      <c r="M4" s="25">
        <v>27.9663</v>
      </c>
      <c r="N4" s="25">
        <v>0.1247</v>
      </c>
      <c r="O4" s="7">
        <f>+(M4+N4)/L4</f>
        <v>38.297205180640766</v>
      </c>
      <c r="P4" s="27">
        <v>120</v>
      </c>
      <c r="S4" s="16"/>
      <c r="V4" s="10"/>
      <c r="X4" s="16"/>
      <c r="AA4" s="16"/>
      <c r="AD4" s="16"/>
      <c r="AM4" s="6"/>
      <c r="AN4" s="25"/>
    </row>
    <row r="5" spans="1:40" ht="12.75">
      <c r="A5" s="4">
        <v>2</v>
      </c>
      <c r="B5" s="5" t="s">
        <v>17</v>
      </c>
      <c r="C5" s="5" t="s">
        <v>16</v>
      </c>
      <c r="D5" s="6">
        <v>20</v>
      </c>
      <c r="E5" s="26">
        <v>528</v>
      </c>
      <c r="F5" s="6">
        <v>5.36</v>
      </c>
      <c r="G5" s="7">
        <v>59</v>
      </c>
      <c r="H5" s="7">
        <v>100</v>
      </c>
      <c r="I5" s="8">
        <v>7.61</v>
      </c>
      <c r="J5" s="6">
        <v>2.000000000000668</v>
      </c>
      <c r="K5" s="29">
        <v>0.4401</v>
      </c>
      <c r="L5" s="29">
        <v>1.2225</v>
      </c>
      <c r="M5" s="25">
        <v>18.3888</v>
      </c>
      <c r="N5" s="25">
        <v>0.1247</v>
      </c>
      <c r="O5" s="7">
        <f>+(M5+N5)/L5</f>
        <v>15.1439672801636</v>
      </c>
      <c r="P5" s="27">
        <v>80</v>
      </c>
      <c r="S5" s="16"/>
      <c r="V5" s="10"/>
      <c r="X5" s="16"/>
      <c r="AA5" s="16"/>
      <c r="AD5" s="16"/>
      <c r="AM5" s="6"/>
      <c r="AN5" s="30"/>
    </row>
    <row r="6" spans="1:40" ht="12.75">
      <c r="A6" s="4">
        <v>3</v>
      </c>
      <c r="B6" s="5" t="s">
        <v>18</v>
      </c>
      <c r="C6" s="5" t="s">
        <v>16</v>
      </c>
      <c r="D6" s="4">
        <v>20.5</v>
      </c>
      <c r="E6" s="26">
        <v>683</v>
      </c>
      <c r="F6" s="6">
        <v>3.52</v>
      </c>
      <c r="G6" s="7">
        <v>39</v>
      </c>
      <c r="H6" s="7">
        <v>67</v>
      </c>
      <c r="I6" s="8">
        <v>7.52</v>
      </c>
      <c r="J6" s="6">
        <v>0.400000000000252</v>
      </c>
      <c r="K6" s="29">
        <v>0.9271439999999999</v>
      </c>
      <c r="L6" s="29">
        <v>2.2494</v>
      </c>
      <c r="M6" s="25">
        <v>99.8614</v>
      </c>
      <c r="N6" s="25">
        <v>0</v>
      </c>
      <c r="O6" s="7">
        <f>+(M6+N6)/L6</f>
        <v>44.394683026584865</v>
      </c>
      <c r="P6" s="27">
        <v>120</v>
      </c>
      <c r="S6" s="16"/>
      <c r="V6" s="10"/>
      <c r="X6" s="16"/>
      <c r="AA6" s="16"/>
      <c r="AD6" s="16"/>
      <c r="AM6" s="6"/>
      <c r="AN6" s="30"/>
    </row>
    <row r="7" spans="1:40" ht="12.75">
      <c r="A7" s="4">
        <v>4</v>
      </c>
      <c r="B7" s="5" t="s">
        <v>19</v>
      </c>
      <c r="C7" s="5" t="s">
        <v>20</v>
      </c>
      <c r="D7" s="4">
        <v>21.5</v>
      </c>
      <c r="E7" s="4">
        <v>258</v>
      </c>
      <c r="F7" s="6">
        <v>5.21</v>
      </c>
      <c r="G7" s="7">
        <v>59</v>
      </c>
      <c r="H7" s="7">
        <v>0</v>
      </c>
      <c r="I7" s="8">
        <v>7.42</v>
      </c>
      <c r="J7" s="6">
        <v>0</v>
      </c>
      <c r="K7" s="29">
        <v>0.43032000000000004</v>
      </c>
      <c r="L7" s="29">
        <v>0.3423</v>
      </c>
      <c r="M7" s="25">
        <v>23.1137</v>
      </c>
      <c r="N7" s="25">
        <v>0</v>
      </c>
      <c r="O7" s="7">
        <f>+(M7+N7)/L7</f>
        <v>67.52468594799883</v>
      </c>
      <c r="P7" s="27">
        <v>120</v>
      </c>
      <c r="S7" s="16"/>
      <c r="V7" s="10"/>
      <c r="X7" s="16"/>
      <c r="AA7" s="16"/>
      <c r="AD7" s="16"/>
      <c r="AM7" s="6"/>
      <c r="AN7" s="25"/>
    </row>
    <row r="8" spans="1:40" ht="12.75">
      <c r="A8" s="4">
        <v>5</v>
      </c>
      <c r="B8" s="5" t="s">
        <v>21</v>
      </c>
      <c r="C8" s="5" t="s">
        <v>20</v>
      </c>
      <c r="D8" s="4">
        <v>22.7</v>
      </c>
      <c r="E8" s="4">
        <v>34</v>
      </c>
      <c r="F8" s="6">
        <v>5.77</v>
      </c>
      <c r="G8" s="7">
        <v>67</v>
      </c>
      <c r="H8" s="7">
        <v>100</v>
      </c>
      <c r="I8" s="8">
        <v>7.21</v>
      </c>
      <c r="J8" s="6">
        <v>21.333333333333947</v>
      </c>
      <c r="K8" s="29">
        <v>3.696840000000001</v>
      </c>
      <c r="L8" s="29">
        <v>0.3912</v>
      </c>
      <c r="M8" s="25">
        <v>3.0648</v>
      </c>
      <c r="N8" s="25">
        <v>3.4916</v>
      </c>
      <c r="O8" s="7">
        <f>+(M8+N8)/L8</f>
        <v>16.759713701431494</v>
      </c>
      <c r="P8" s="27">
        <v>18</v>
      </c>
      <c r="S8" s="16"/>
      <c r="V8" s="10"/>
      <c r="X8" s="16"/>
      <c r="AA8" s="16"/>
      <c r="AD8" s="16"/>
      <c r="AM8" s="6"/>
      <c r="AN8" s="25"/>
    </row>
    <row r="9" spans="1:40" ht="12.75">
      <c r="A9" s="4">
        <v>6</v>
      </c>
      <c r="B9" s="5" t="s">
        <v>22</v>
      </c>
      <c r="C9" s="5" t="s">
        <v>16</v>
      </c>
      <c r="D9" s="4">
        <v>20.6</v>
      </c>
      <c r="E9" s="4">
        <v>453</v>
      </c>
      <c r="F9" s="6">
        <v>6.7</v>
      </c>
      <c r="G9" s="7">
        <v>75</v>
      </c>
      <c r="H9" s="7">
        <v>33</v>
      </c>
      <c r="I9" s="8">
        <v>7.55</v>
      </c>
      <c r="J9" s="6">
        <v>0.13333333333302258</v>
      </c>
      <c r="K9" s="29">
        <v>0.49291199999999996</v>
      </c>
      <c r="L9" s="29">
        <v>0.7824</v>
      </c>
      <c r="M9" s="25">
        <v>43.162600000000005</v>
      </c>
      <c r="N9" s="25">
        <v>0</v>
      </c>
      <c r="O9" s="7">
        <f>+(M9+N9)/L9</f>
        <v>55.166922290388555</v>
      </c>
      <c r="P9" s="27">
        <v>120</v>
      </c>
      <c r="S9" s="16"/>
      <c r="V9" s="10"/>
      <c r="X9" s="16"/>
      <c r="AA9" s="16"/>
      <c r="AD9" s="16"/>
      <c r="AM9" s="6"/>
      <c r="AN9" s="25"/>
    </row>
    <row r="10" spans="1:40" ht="12.75">
      <c r="A10" s="4">
        <v>7</v>
      </c>
      <c r="B10" s="5" t="s">
        <v>23</v>
      </c>
      <c r="C10" s="5" t="s">
        <v>16</v>
      </c>
      <c r="D10" s="4">
        <v>20</v>
      </c>
      <c r="E10" s="4">
        <v>866</v>
      </c>
      <c r="F10" s="6">
        <v>2.34</v>
      </c>
      <c r="G10" s="7">
        <v>26</v>
      </c>
      <c r="H10" s="7">
        <v>0</v>
      </c>
      <c r="I10" s="8">
        <v>7.26</v>
      </c>
      <c r="J10" s="6">
        <v>1.1999999999989797</v>
      </c>
      <c r="K10" s="29">
        <v>0.43423199999999995</v>
      </c>
      <c r="L10" s="29">
        <v>0.2445</v>
      </c>
      <c r="M10" s="25">
        <v>67.0425</v>
      </c>
      <c r="N10" s="25">
        <v>0</v>
      </c>
      <c r="O10" s="7">
        <f>+(M10+N10)/L10</f>
        <v>274.2024539877301</v>
      </c>
      <c r="P10" s="27">
        <v>120</v>
      </c>
      <c r="S10" s="16"/>
      <c r="V10" s="10"/>
      <c r="X10" s="16"/>
      <c r="AA10" s="16"/>
      <c r="AD10" s="16"/>
      <c r="AM10" s="6"/>
      <c r="AN10" s="25"/>
    </row>
    <row r="11" spans="1:40" ht="12.75">
      <c r="A11" s="4">
        <v>8</v>
      </c>
      <c r="B11" s="5" t="s">
        <v>24</v>
      </c>
      <c r="C11" s="5" t="s">
        <v>20</v>
      </c>
      <c r="D11" s="4">
        <v>18.7</v>
      </c>
      <c r="E11" s="4">
        <v>260</v>
      </c>
      <c r="F11" s="6">
        <v>5.07</v>
      </c>
      <c r="G11" s="7">
        <v>54</v>
      </c>
      <c r="H11" s="7">
        <v>33</v>
      </c>
      <c r="I11" s="8">
        <v>7.13</v>
      </c>
      <c r="J11" s="6">
        <v>14.40000000000019</v>
      </c>
      <c r="K11" s="29">
        <v>2.1594240000000005</v>
      </c>
      <c r="L11" s="29">
        <v>0.3423</v>
      </c>
      <c r="M11" s="25">
        <v>48.781400000000005</v>
      </c>
      <c r="N11" s="25">
        <v>0.3741</v>
      </c>
      <c r="O11" s="7">
        <f>+(M11+N11)/L11</f>
        <v>143.60356412503654</v>
      </c>
      <c r="P11" s="27">
        <v>52</v>
      </c>
      <c r="S11" s="16"/>
      <c r="V11" s="10"/>
      <c r="X11" s="16"/>
      <c r="AA11" s="16"/>
      <c r="AD11" s="16"/>
      <c r="AM11" s="6"/>
      <c r="AN11" s="25"/>
    </row>
    <row r="12" spans="1:40" ht="12.75">
      <c r="A12" s="4">
        <v>9</v>
      </c>
      <c r="B12" s="5" t="s">
        <v>25</v>
      </c>
      <c r="C12" s="5" t="s">
        <v>26</v>
      </c>
      <c r="D12" s="4">
        <v>11.8</v>
      </c>
      <c r="E12" s="4">
        <v>10200</v>
      </c>
      <c r="F12" s="6">
        <v>3.95</v>
      </c>
      <c r="G12" s="7">
        <v>37</v>
      </c>
      <c r="H12" s="7">
        <v>33</v>
      </c>
      <c r="I12" s="8">
        <v>6.89</v>
      </c>
      <c r="J12" s="6">
        <v>53.49999999999966</v>
      </c>
      <c r="K12" s="29">
        <v>1.7897399999999997</v>
      </c>
      <c r="L12" s="29">
        <v>1.0269</v>
      </c>
      <c r="M12" s="25">
        <v>11.2376</v>
      </c>
      <c r="N12" s="25">
        <v>0.6235</v>
      </c>
      <c r="O12" s="7">
        <f>+(M12+N12)/L12</f>
        <v>11.55039439088519</v>
      </c>
      <c r="P12" s="27">
        <v>48</v>
      </c>
      <c r="S12" s="16"/>
      <c r="V12" s="10"/>
      <c r="X12" s="16"/>
      <c r="AA12" s="16"/>
      <c r="AD12" s="16"/>
      <c r="AM12" s="6"/>
      <c r="AN12" s="25"/>
    </row>
    <row r="13" spans="1:40" ht="12.75">
      <c r="A13" s="4">
        <v>10</v>
      </c>
      <c r="B13" s="5" t="s">
        <v>27</v>
      </c>
      <c r="C13" s="5" t="s">
        <v>26</v>
      </c>
      <c r="D13" s="4">
        <v>17.5</v>
      </c>
      <c r="E13" s="4">
        <v>15020</v>
      </c>
      <c r="F13" s="6">
        <v>6.77</v>
      </c>
      <c r="G13" s="7">
        <v>71</v>
      </c>
      <c r="H13" s="7">
        <v>33</v>
      </c>
      <c r="I13" s="8">
        <v>7.24</v>
      </c>
      <c r="J13" s="6">
        <v>22.999999999999687</v>
      </c>
      <c r="K13" s="29">
        <v>1.18827</v>
      </c>
      <c r="L13" s="29">
        <v>1.0269</v>
      </c>
      <c r="M13" s="25">
        <v>18.261100000000003</v>
      </c>
      <c r="N13" s="25">
        <v>0</v>
      </c>
      <c r="O13" s="7">
        <f>+(M13+N13)/L13</f>
        <v>17.78274418151719</v>
      </c>
      <c r="P13" s="27">
        <v>46</v>
      </c>
      <c r="S13" s="16"/>
      <c r="V13" s="10"/>
      <c r="X13" s="16"/>
      <c r="AA13" s="16"/>
      <c r="AD13" s="16"/>
      <c r="AM13" s="6"/>
      <c r="AN13" s="25"/>
    </row>
    <row r="14" spans="1:40" ht="12.75">
      <c r="A14" s="4">
        <v>11</v>
      </c>
      <c r="B14" s="5" t="s">
        <v>28</v>
      </c>
      <c r="C14" s="5" t="s">
        <v>20</v>
      </c>
      <c r="D14" s="4">
        <v>21.8</v>
      </c>
      <c r="E14" s="4">
        <v>250</v>
      </c>
      <c r="F14" s="6">
        <v>4.92</v>
      </c>
      <c r="G14" s="7">
        <v>56</v>
      </c>
      <c r="H14" s="7">
        <v>0</v>
      </c>
      <c r="I14" s="8">
        <v>7.41</v>
      </c>
      <c r="J14" s="6">
        <v>0.5333333333332746</v>
      </c>
      <c r="K14" s="29">
        <v>0.191688</v>
      </c>
      <c r="L14" s="29">
        <v>0.2934</v>
      </c>
      <c r="M14" s="25">
        <v>24.5184</v>
      </c>
      <c r="N14" s="25">
        <v>0</v>
      </c>
      <c r="O14" s="7">
        <f>+(M14+N14)/L14</f>
        <v>83.56646216768917</v>
      </c>
      <c r="P14" s="27">
        <v>120</v>
      </c>
      <c r="S14" s="16"/>
      <c r="V14" s="10"/>
      <c r="X14" s="16"/>
      <c r="AA14" s="16"/>
      <c r="AD14" s="16"/>
      <c r="AM14" s="6"/>
      <c r="AN14" s="25"/>
    </row>
    <row r="15" spans="1:40" ht="12.75">
      <c r="A15" s="4">
        <v>12</v>
      </c>
      <c r="B15" s="5" t="s">
        <v>29</v>
      </c>
      <c r="C15" s="5" t="s">
        <v>20</v>
      </c>
      <c r="D15" s="4">
        <v>22</v>
      </c>
      <c r="E15" s="4">
        <v>211</v>
      </c>
      <c r="F15" s="6">
        <v>8.43</v>
      </c>
      <c r="G15" s="7">
        <v>96</v>
      </c>
      <c r="H15" s="7">
        <v>33</v>
      </c>
      <c r="I15" s="8">
        <v>7.83</v>
      </c>
      <c r="J15" s="6">
        <v>0.6666666666662971</v>
      </c>
      <c r="K15" s="29">
        <v>0.211248</v>
      </c>
      <c r="L15" s="29">
        <v>0.2445</v>
      </c>
      <c r="M15" s="25">
        <v>4.980300000000001</v>
      </c>
      <c r="N15" s="25">
        <v>0.1247</v>
      </c>
      <c r="O15" s="7">
        <f>+(M15+N15)/L15</f>
        <v>20.879345603271986</v>
      </c>
      <c r="P15" s="27">
        <v>120</v>
      </c>
      <c r="S15" s="16"/>
      <c r="V15" s="10"/>
      <c r="X15" s="16"/>
      <c r="AA15" s="16"/>
      <c r="AD15" s="16"/>
      <c r="AM15" s="6"/>
      <c r="AN15" s="25"/>
    </row>
    <row r="16" spans="1:40" ht="12.75">
      <c r="A16" s="4">
        <v>13</v>
      </c>
      <c r="B16" s="5" t="s">
        <v>30</v>
      </c>
      <c r="C16" s="5" t="s">
        <v>26</v>
      </c>
      <c r="D16" s="4">
        <v>13.7</v>
      </c>
      <c r="E16" s="4">
        <v>6150</v>
      </c>
      <c r="F16" s="6">
        <v>6.52</v>
      </c>
      <c r="G16" s="7">
        <v>63</v>
      </c>
      <c r="H16" s="7">
        <v>133</v>
      </c>
      <c r="I16" s="8">
        <v>7.39</v>
      </c>
      <c r="J16" s="6">
        <v>22.00000000000024</v>
      </c>
      <c r="K16" s="29">
        <v>1.748664</v>
      </c>
      <c r="L16" s="29">
        <v>0.7335</v>
      </c>
      <c r="M16" s="25">
        <v>12.6423</v>
      </c>
      <c r="N16" s="25">
        <v>0</v>
      </c>
      <c r="O16" s="7">
        <f>+(M16+N16)/L16</f>
        <v>17.235582822085888</v>
      </c>
      <c r="P16" s="27">
        <v>26</v>
      </c>
      <c r="S16" s="16"/>
      <c r="V16" s="10"/>
      <c r="X16" s="16"/>
      <c r="AA16" s="16"/>
      <c r="AD16" s="16"/>
      <c r="AM16" s="6"/>
      <c r="AN16" s="25"/>
    </row>
    <row r="17" spans="1:40" ht="12.75">
      <c r="A17" s="4">
        <v>14</v>
      </c>
      <c r="B17" s="5" t="s">
        <v>31</v>
      </c>
      <c r="C17" s="5" t="s">
        <v>26</v>
      </c>
      <c r="D17" s="4">
        <v>11.9</v>
      </c>
      <c r="E17" s="4">
        <v>2590</v>
      </c>
      <c r="F17" s="6">
        <v>5.84</v>
      </c>
      <c r="G17" s="7">
        <v>54</v>
      </c>
      <c r="H17" s="7">
        <v>266</v>
      </c>
      <c r="I17" s="8">
        <v>7.42</v>
      </c>
      <c r="J17" s="6">
        <v>15.714285714284618</v>
      </c>
      <c r="K17" s="29">
        <v>1.7352514285714284</v>
      </c>
      <c r="L17" s="29">
        <v>2.2983</v>
      </c>
      <c r="M17" s="25">
        <v>18.261100000000003</v>
      </c>
      <c r="N17" s="25">
        <v>0</v>
      </c>
      <c r="O17" s="7">
        <f>+(M17+N17)/L17</f>
        <v>7.945481442805554</v>
      </c>
      <c r="P17" s="27">
        <v>43</v>
      </c>
      <c r="S17" s="16"/>
      <c r="V17" s="10"/>
      <c r="X17" s="16"/>
      <c r="AA17" s="16"/>
      <c r="AD17" s="16"/>
      <c r="AM17" s="6"/>
      <c r="AN17" s="25"/>
    </row>
    <row r="18" spans="1:40" ht="12.75">
      <c r="A18" s="4">
        <v>15</v>
      </c>
      <c r="B18" s="5" t="s">
        <v>32</v>
      </c>
      <c r="C18" s="5" t="s">
        <v>16</v>
      </c>
      <c r="D18" s="4">
        <v>20.5</v>
      </c>
      <c r="E18" s="4">
        <v>657</v>
      </c>
      <c r="F18" s="6">
        <v>3.86</v>
      </c>
      <c r="G18" s="7">
        <v>43</v>
      </c>
      <c r="H18" s="7">
        <v>300</v>
      </c>
      <c r="I18" s="8">
        <v>7.57</v>
      </c>
      <c r="J18" s="6">
        <v>1.9999999999997797</v>
      </c>
      <c r="K18" s="29">
        <v>0.7335</v>
      </c>
      <c r="L18" s="29">
        <v>1.467</v>
      </c>
      <c r="M18" s="25">
        <v>24.263</v>
      </c>
      <c r="N18" s="25">
        <v>0</v>
      </c>
      <c r="O18" s="7">
        <f>+(M18+N18)/L18</f>
        <v>16.539195637355146</v>
      </c>
      <c r="P18" s="27">
        <v>120</v>
      </c>
      <c r="S18" s="16"/>
      <c r="V18" s="10"/>
      <c r="X18" s="16"/>
      <c r="AA18" s="16"/>
      <c r="AD18" s="16"/>
      <c r="AM18" s="6"/>
      <c r="AN18" s="25"/>
    </row>
    <row r="19" spans="1:40" ht="12.75">
      <c r="A19" s="4">
        <v>16</v>
      </c>
      <c r="B19" s="5" t="s">
        <v>33</v>
      </c>
      <c r="C19" s="5" t="s">
        <v>20</v>
      </c>
      <c r="D19" s="4">
        <v>22.3</v>
      </c>
      <c r="E19" s="4">
        <v>1076</v>
      </c>
      <c r="F19" s="6">
        <v>6.31</v>
      </c>
      <c r="G19" s="7">
        <v>73</v>
      </c>
      <c r="H19" s="7">
        <v>100</v>
      </c>
      <c r="I19" s="8">
        <v>8.04</v>
      </c>
      <c r="J19" s="6">
        <v>6.749999999999812</v>
      </c>
      <c r="K19" s="29">
        <v>1.2836249999999998</v>
      </c>
      <c r="L19" s="29">
        <v>1.8093</v>
      </c>
      <c r="M19" s="25">
        <v>45.7166</v>
      </c>
      <c r="N19" s="25">
        <v>0.2494</v>
      </c>
      <c r="O19" s="7">
        <f>+(M19+N19)/L19</f>
        <v>25.405405405405407</v>
      </c>
      <c r="P19" s="27">
        <v>59</v>
      </c>
      <c r="S19" s="16"/>
      <c r="V19" s="10"/>
      <c r="X19" s="16"/>
      <c r="AA19" s="16"/>
      <c r="AD19" s="16"/>
      <c r="AM19" s="6"/>
      <c r="AN19" s="25"/>
    </row>
    <row r="20" spans="1:40" ht="12.75">
      <c r="A20" s="4">
        <v>17</v>
      </c>
      <c r="B20" s="5" t="s">
        <v>34</v>
      </c>
      <c r="C20" s="5" t="s">
        <v>20</v>
      </c>
      <c r="D20" s="4">
        <v>22.5</v>
      </c>
      <c r="E20" s="4">
        <v>287</v>
      </c>
      <c r="F20" s="6">
        <v>8.62</v>
      </c>
      <c r="G20" s="7">
        <v>100</v>
      </c>
      <c r="H20" s="7">
        <v>66</v>
      </c>
      <c r="I20" s="8">
        <v>8.08</v>
      </c>
      <c r="J20" s="6">
        <v>0.5714285714272397</v>
      </c>
      <c r="K20" s="29">
        <v>1.0394742857142858</v>
      </c>
      <c r="L20" s="29">
        <v>0.489</v>
      </c>
      <c r="M20" s="25">
        <v>24.263</v>
      </c>
      <c r="N20" s="25">
        <v>0.1247</v>
      </c>
      <c r="O20" s="7">
        <f>+(M20+N20)/L20</f>
        <v>49.872597137014324</v>
      </c>
      <c r="P20" s="27">
        <v>55</v>
      </c>
      <c r="S20" s="16"/>
      <c r="V20" s="10"/>
      <c r="X20" s="16"/>
      <c r="AA20" s="16"/>
      <c r="AD20" s="16"/>
      <c r="AM20" s="6"/>
      <c r="AN20" s="25"/>
    </row>
    <row r="21" spans="1:40" ht="12.75">
      <c r="A21" s="4">
        <v>18</v>
      </c>
      <c r="B21" s="5" t="s">
        <v>35</v>
      </c>
      <c r="C21" s="5" t="s">
        <v>16</v>
      </c>
      <c r="D21" s="4">
        <v>22.4</v>
      </c>
      <c r="E21" s="4">
        <v>1111</v>
      </c>
      <c r="F21" s="6">
        <v>5.56</v>
      </c>
      <c r="G21" s="7">
        <v>64</v>
      </c>
      <c r="H21" s="7">
        <v>166</v>
      </c>
      <c r="I21" s="8">
        <v>7.85</v>
      </c>
      <c r="J21" s="6">
        <v>0.20000000000131024</v>
      </c>
      <c r="K21" s="29">
        <v>0.451836</v>
      </c>
      <c r="L21" s="29">
        <v>4.1565</v>
      </c>
      <c r="M21" s="25">
        <v>57.97580000000001</v>
      </c>
      <c r="N21" s="25">
        <v>0</v>
      </c>
      <c r="O21" s="7">
        <f>+(M21+N21)/L21</f>
        <v>13.948225670636353</v>
      </c>
      <c r="P21" s="27">
        <v>102</v>
      </c>
      <c r="S21" s="16"/>
      <c r="V21" s="10"/>
      <c r="X21" s="16"/>
      <c r="AA21" s="16"/>
      <c r="AD21" s="16"/>
      <c r="AM21" s="6"/>
      <c r="AN21" s="25"/>
    </row>
    <row r="22" spans="1:40" ht="12.75">
      <c r="A22" s="4">
        <v>19</v>
      </c>
      <c r="B22" s="5" t="s">
        <v>36</v>
      </c>
      <c r="C22" s="5" t="s">
        <v>26</v>
      </c>
      <c r="D22" s="4">
        <v>11.3</v>
      </c>
      <c r="E22" s="4">
        <v>2111</v>
      </c>
      <c r="F22" s="6">
        <v>6.39</v>
      </c>
      <c r="G22" s="7">
        <v>59</v>
      </c>
      <c r="H22" s="7">
        <v>33</v>
      </c>
      <c r="I22" s="8">
        <v>7.1</v>
      </c>
      <c r="J22" s="6">
        <v>19.199999999999662</v>
      </c>
      <c r="K22" s="29">
        <v>1.8894959999999998</v>
      </c>
      <c r="L22" s="29">
        <v>1.0269</v>
      </c>
      <c r="M22" s="25">
        <v>33.4574</v>
      </c>
      <c r="N22" s="25">
        <v>0.1247</v>
      </c>
      <c r="O22" s="7">
        <f>+(M22+N22)/L22</f>
        <v>32.70240529749732</v>
      </c>
      <c r="P22" s="27">
        <v>49</v>
      </c>
      <c r="S22" s="16"/>
      <c r="V22" s="10"/>
      <c r="X22" s="16"/>
      <c r="AA22" s="16"/>
      <c r="AD22" s="16"/>
      <c r="AM22" s="6"/>
      <c r="AN22" s="25"/>
    </row>
    <row r="23" spans="1:40" ht="12.75">
      <c r="A23" s="4">
        <v>20</v>
      </c>
      <c r="B23" s="5" t="s">
        <v>37</v>
      </c>
      <c r="C23" s="5" t="s">
        <v>20</v>
      </c>
      <c r="D23" s="4">
        <v>17.1</v>
      </c>
      <c r="E23" s="4">
        <v>197</v>
      </c>
      <c r="F23" s="6">
        <v>3.54</v>
      </c>
      <c r="G23" s="7">
        <v>37</v>
      </c>
      <c r="H23" s="7">
        <v>0</v>
      </c>
      <c r="I23" s="8">
        <v>7.08</v>
      </c>
      <c r="J23" s="6">
        <v>7.999999999999119</v>
      </c>
      <c r="K23" s="29">
        <v>0.9828900000000002</v>
      </c>
      <c r="L23" s="29">
        <v>0.8802</v>
      </c>
      <c r="M23" s="25">
        <v>70.7458</v>
      </c>
      <c r="N23" s="25">
        <v>0.1247</v>
      </c>
      <c r="O23" s="7">
        <f>+(M23+N23)/L23</f>
        <v>80.51635991820042</v>
      </c>
      <c r="P23" s="27">
        <v>70</v>
      </c>
      <c r="S23" s="16"/>
      <c r="V23" s="10"/>
      <c r="X23" s="16"/>
      <c r="AA23" s="16"/>
      <c r="AD23" s="16"/>
      <c r="AM23" s="6"/>
      <c r="AN23" s="25"/>
    </row>
    <row r="24" spans="1:40" ht="12.75">
      <c r="A24" s="4">
        <v>21</v>
      </c>
      <c r="B24" s="5" t="s">
        <v>38</v>
      </c>
      <c r="C24" s="5" t="s">
        <v>16</v>
      </c>
      <c r="D24" s="4">
        <v>14.1</v>
      </c>
      <c r="E24" s="4">
        <v>317</v>
      </c>
      <c r="F24" s="6">
        <v>5.12</v>
      </c>
      <c r="G24" s="7">
        <v>50</v>
      </c>
      <c r="H24" s="7">
        <v>0</v>
      </c>
      <c r="I24" s="8">
        <v>6.93</v>
      </c>
      <c r="J24" s="6">
        <v>3.0666666666666247</v>
      </c>
      <c r="K24" s="29">
        <v>0.6689520000000001</v>
      </c>
      <c r="L24" s="29">
        <v>0.2445</v>
      </c>
      <c r="M24" s="25">
        <v>16.2179</v>
      </c>
      <c r="N24" s="25">
        <v>0</v>
      </c>
      <c r="O24" s="7">
        <f>+(M24+N24)/L24</f>
        <v>66.33087934560328</v>
      </c>
      <c r="P24" s="27">
        <v>120</v>
      </c>
      <c r="S24" s="16"/>
      <c r="V24" s="10"/>
      <c r="X24" s="16"/>
      <c r="AA24" s="16"/>
      <c r="AD24" s="16"/>
      <c r="AM24" s="6"/>
      <c r="AN24" s="25"/>
    </row>
    <row r="25" spans="1:40" ht="12.75">
      <c r="A25" s="4">
        <v>22</v>
      </c>
      <c r="B25" s="5" t="s">
        <v>39</v>
      </c>
      <c r="C25" s="5" t="s">
        <v>16</v>
      </c>
      <c r="D25" s="4">
        <v>20.9</v>
      </c>
      <c r="E25" s="4">
        <v>540</v>
      </c>
      <c r="F25" s="6">
        <v>6.59</v>
      </c>
      <c r="G25" s="7">
        <v>74</v>
      </c>
      <c r="H25" s="7">
        <v>133</v>
      </c>
      <c r="I25" s="8">
        <v>7.61</v>
      </c>
      <c r="J25" s="6">
        <v>0.20000000000131024</v>
      </c>
      <c r="K25" s="29">
        <v>0.52812</v>
      </c>
      <c r="L25" s="29">
        <v>0.3912</v>
      </c>
      <c r="M25" s="25">
        <v>80.1956</v>
      </c>
      <c r="N25" s="25">
        <v>0</v>
      </c>
      <c r="O25" s="7">
        <f>+(M25+N25)/L25</f>
        <v>204.99897750511246</v>
      </c>
      <c r="P25" s="27">
        <v>120</v>
      </c>
      <c r="S25" s="16"/>
      <c r="V25" s="10"/>
      <c r="X25" s="16"/>
      <c r="AA25" s="16"/>
      <c r="AD25" s="16"/>
      <c r="AM25" s="6"/>
      <c r="AN25" s="25"/>
    </row>
    <row r="26" spans="1:40" ht="12.75">
      <c r="A26" s="4">
        <v>23</v>
      </c>
      <c r="B26" s="5" t="s">
        <v>36</v>
      </c>
      <c r="C26" s="5" t="s">
        <v>26</v>
      </c>
      <c r="D26" s="4">
        <v>12.8</v>
      </c>
      <c r="E26" s="4">
        <v>5040</v>
      </c>
      <c r="F26" s="6">
        <v>6.3</v>
      </c>
      <c r="G26" s="7">
        <v>60</v>
      </c>
      <c r="H26" s="7">
        <v>66</v>
      </c>
      <c r="I26" s="8">
        <v>7.3</v>
      </c>
      <c r="J26" s="6">
        <v>16.799999999999926</v>
      </c>
      <c r="K26" s="29">
        <v>1.302696</v>
      </c>
      <c r="L26" s="29">
        <v>0.6356999999999999</v>
      </c>
      <c r="M26" s="25">
        <v>15.068600000000002</v>
      </c>
      <c r="N26" s="25">
        <v>0</v>
      </c>
      <c r="O26" s="7">
        <f>+(M26+N26)/L26</f>
        <v>23.703948403334913</v>
      </c>
      <c r="P26" s="27">
        <v>44</v>
      </c>
      <c r="S26" s="16"/>
      <c r="V26" s="10"/>
      <c r="X26" s="16"/>
      <c r="AA26" s="16"/>
      <c r="AD26" s="16"/>
      <c r="AM26" s="6"/>
      <c r="AN26" s="25"/>
    </row>
    <row r="27" spans="1:40" ht="12.75">
      <c r="A27" s="4">
        <v>24</v>
      </c>
      <c r="B27" s="5" t="s">
        <v>97</v>
      </c>
      <c r="C27" s="5" t="s">
        <v>16</v>
      </c>
      <c r="D27" s="4">
        <v>26.9</v>
      </c>
      <c r="E27" s="4">
        <v>1606</v>
      </c>
      <c r="F27" s="6">
        <v>6.75</v>
      </c>
      <c r="G27" s="7">
        <v>85</v>
      </c>
      <c r="H27" s="7">
        <v>33</v>
      </c>
      <c r="I27" s="8">
        <v>8.25</v>
      </c>
      <c r="J27" s="6">
        <v>39.86666666666731</v>
      </c>
      <c r="K27" s="8">
        <v>0.520296</v>
      </c>
      <c r="L27" s="8">
        <v>0.489</v>
      </c>
      <c r="M27" s="6">
        <v>82.11110000000001</v>
      </c>
      <c r="N27" s="6">
        <v>0.2494</v>
      </c>
      <c r="O27" s="7">
        <f>+(M27+N27)/L27</f>
        <v>168.42638036809817</v>
      </c>
      <c r="P27" s="7">
        <v>120</v>
      </c>
      <c r="Q27" s="11"/>
      <c r="R27" s="11"/>
      <c r="S27" s="31"/>
      <c r="T27" s="11"/>
      <c r="U27" s="11"/>
      <c r="V27" s="32"/>
      <c r="W27" s="11"/>
      <c r="X27" s="31"/>
      <c r="Y27" s="11"/>
      <c r="Z27" s="11"/>
      <c r="AA27" s="31"/>
      <c r="AB27" s="11"/>
      <c r="AC27" s="11"/>
      <c r="AD27" s="31"/>
      <c r="AE27" s="11"/>
      <c r="AF27" s="11"/>
      <c r="AG27" s="11"/>
      <c r="AH27" s="11"/>
      <c r="AI27" s="11"/>
      <c r="AJ27" s="11"/>
      <c r="AK27" s="11"/>
      <c r="AL27" s="11"/>
      <c r="AM27" s="6"/>
      <c r="AN27" s="6"/>
    </row>
    <row r="28" spans="1:40" ht="12.75">
      <c r="A28" s="4">
        <v>25</v>
      </c>
      <c r="B28" s="5" t="s">
        <v>90</v>
      </c>
      <c r="C28" s="5" t="s">
        <v>20</v>
      </c>
      <c r="D28" s="4">
        <v>23.6</v>
      </c>
      <c r="E28" s="4">
        <v>111</v>
      </c>
      <c r="F28" s="6">
        <v>10.6</v>
      </c>
      <c r="G28" s="7">
        <v>125</v>
      </c>
      <c r="H28" s="7">
        <v>0</v>
      </c>
      <c r="I28" s="8">
        <v>8.3</v>
      </c>
      <c r="J28" s="6">
        <v>10.400000000000631</v>
      </c>
      <c r="K28" s="8">
        <v>1.091448</v>
      </c>
      <c r="L28" s="8">
        <v>0.2445</v>
      </c>
      <c r="M28" s="6">
        <v>14.8132</v>
      </c>
      <c r="N28" s="6">
        <v>1.1223</v>
      </c>
      <c r="O28" s="7">
        <f>+(M28+N28)/L28</f>
        <v>65.1758691206544</v>
      </c>
      <c r="P28" s="7">
        <v>30</v>
      </c>
      <c r="Q28" s="11"/>
      <c r="R28" s="11"/>
      <c r="S28" s="31"/>
      <c r="T28" s="11"/>
      <c r="U28" s="11"/>
      <c r="V28" s="32"/>
      <c r="W28" s="11"/>
      <c r="X28" s="31"/>
      <c r="Y28" s="11"/>
      <c r="Z28" s="11"/>
      <c r="AA28" s="31"/>
      <c r="AB28" s="11"/>
      <c r="AC28" s="11"/>
      <c r="AD28" s="31"/>
      <c r="AE28" s="11"/>
      <c r="AF28" s="11"/>
      <c r="AG28" s="11"/>
      <c r="AH28" s="11"/>
      <c r="AI28" s="11"/>
      <c r="AJ28" s="11"/>
      <c r="AK28" s="11"/>
      <c r="AL28" s="11"/>
      <c r="AM28" s="6"/>
      <c r="AN28" s="6"/>
    </row>
    <row r="29" spans="1:40" ht="12.75">
      <c r="A29" s="11"/>
      <c r="C29" s="17" t="s">
        <v>96</v>
      </c>
      <c r="D29" s="18">
        <f aca="true" t="shared" si="0" ref="D29:P29">AVERAGE(D4:D28)</f>
        <v>19.080000000000002</v>
      </c>
      <c r="E29" s="19">
        <f t="shared" si="0"/>
        <v>2044.48</v>
      </c>
      <c r="F29" s="18">
        <f t="shared" si="0"/>
        <v>5.851600000000002</v>
      </c>
      <c r="G29" s="19">
        <f t="shared" si="0"/>
        <v>63.8</v>
      </c>
      <c r="H29" s="19">
        <f t="shared" si="0"/>
        <v>75.76</v>
      </c>
      <c r="I29" s="20">
        <f t="shared" si="0"/>
        <v>7.495600000000001</v>
      </c>
      <c r="J29" s="18">
        <f t="shared" si="0"/>
        <v>10.520095238095202</v>
      </c>
      <c r="K29" s="18">
        <f t="shared" si="0"/>
        <v>1.0495756285714286</v>
      </c>
      <c r="L29" s="20">
        <f t="shared" si="0"/>
        <v>0.950616</v>
      </c>
      <c r="M29" s="18">
        <f t="shared" si="0"/>
        <v>35.444412</v>
      </c>
      <c r="N29" s="18">
        <f t="shared" si="0"/>
        <v>0.2743399999999999</v>
      </c>
      <c r="O29" s="19">
        <f t="shared" si="0"/>
        <v>62.46693799828567</v>
      </c>
      <c r="P29" s="19">
        <f t="shared" si="0"/>
        <v>81.68</v>
      </c>
      <c r="Q29" s="1"/>
      <c r="R29" s="1"/>
      <c r="S29" s="1"/>
      <c r="T29" s="1"/>
      <c r="U29" s="1">
        <v>0</v>
      </c>
      <c r="V29" s="1">
        <v>0</v>
      </c>
      <c r="W29" s="1"/>
      <c r="X29" s="1" t="s">
        <v>55</v>
      </c>
      <c r="Y29" s="1"/>
      <c r="Z29" s="1">
        <v>0</v>
      </c>
      <c r="AA29" s="1">
        <v>0</v>
      </c>
      <c r="AB29" s="1"/>
      <c r="AC29" s="1">
        <v>0</v>
      </c>
      <c r="AD29" s="1">
        <v>0</v>
      </c>
      <c r="AE29" s="1"/>
      <c r="AF29" s="1"/>
      <c r="AG29" s="1"/>
      <c r="AH29" s="1"/>
      <c r="AI29" s="1"/>
      <c r="AJ29" s="1"/>
      <c r="AK29" s="1"/>
      <c r="AL29" s="1"/>
      <c r="AM29" s="18" t="e">
        <f>AVERAGE(AM4:AM26)</f>
        <v>#DIV/0!</v>
      </c>
      <c r="AN29" s="18"/>
    </row>
    <row r="30" spans="1:40" ht="13.5" thickBot="1">
      <c r="A30" s="11"/>
      <c r="C30" s="17" t="s">
        <v>40</v>
      </c>
      <c r="D30" s="18">
        <f aca="true" t="shared" si="1" ref="D30:O30">AVERAGE(D4,D5,D6,D9,D10,D18,D21,D24,D25)</f>
        <v>19.87777777777778</v>
      </c>
      <c r="E30" s="19">
        <f t="shared" si="1"/>
        <v>634.5555555555555</v>
      </c>
      <c r="F30" s="18">
        <f t="shared" si="1"/>
        <v>5.033333333333333</v>
      </c>
      <c r="G30" s="19">
        <f t="shared" si="1"/>
        <v>55.44444444444444</v>
      </c>
      <c r="H30" s="19">
        <f t="shared" si="1"/>
        <v>107.22222222222223</v>
      </c>
      <c r="I30" s="20">
        <f t="shared" si="1"/>
        <v>7.477777777777779</v>
      </c>
      <c r="J30" s="18">
        <f t="shared" si="1"/>
        <v>1.140740740740944</v>
      </c>
      <c r="K30" s="18">
        <f t="shared" si="1"/>
        <v>0.5531133333333335</v>
      </c>
      <c r="L30" s="20">
        <f t="shared" si="1"/>
        <v>1.2768333333333335</v>
      </c>
      <c r="M30" s="18">
        <f>AVERAGE(M4,M5,M6,M9,M10,M18,M21,M24,M25)</f>
        <v>48.341544444444445</v>
      </c>
      <c r="N30" s="18">
        <f>AVERAGE(N4,N5,N6,N9,N10,N18,N21,N24,N25)</f>
        <v>0.027711111111111113</v>
      </c>
      <c r="O30" s="19">
        <f t="shared" si="1"/>
        <v>81.00250110269059</v>
      </c>
      <c r="P30" s="19">
        <f>AVERAGE(P4,P5,P6,P9,P10,P18,P21,P24,P25)</f>
        <v>113.55555555555556</v>
      </c>
      <c r="Q30" s="1"/>
      <c r="R30" s="1"/>
      <c r="S30" s="1"/>
      <c r="T30" s="1"/>
      <c r="U30" s="1">
        <v>1</v>
      </c>
      <c r="V30" s="1">
        <v>30</v>
      </c>
      <c r="W30" s="1"/>
      <c r="X30" s="1" t="s">
        <v>80</v>
      </c>
      <c r="Y30" s="1"/>
      <c r="Z30" s="1">
        <v>14</v>
      </c>
      <c r="AA30" s="1">
        <v>2</v>
      </c>
      <c r="AB30" s="1"/>
      <c r="AC30" s="1">
        <v>9</v>
      </c>
      <c r="AD30" s="1">
        <v>1</v>
      </c>
      <c r="AE30" s="1"/>
      <c r="AF30" s="1"/>
      <c r="AG30" s="1"/>
      <c r="AH30" s="1"/>
      <c r="AI30" s="1"/>
      <c r="AJ30" s="1"/>
      <c r="AK30" s="1"/>
      <c r="AL30" s="1"/>
      <c r="AM30" s="18" t="e">
        <f>AVERAGE(AM4,AM5,AM6,AM9,AM10,AM18,AM21,AM24,AM25)</f>
        <v>#DIV/0!</v>
      </c>
      <c r="AN30" s="18"/>
    </row>
    <row r="31" spans="1:40" ht="12.75">
      <c r="A31" s="11"/>
      <c r="B31" s="11"/>
      <c r="C31" s="17" t="s">
        <v>41</v>
      </c>
      <c r="D31" s="18">
        <f aca="true" t="shared" si="2" ref="D31:O31">AVERAGE(D7,D8,D11,D14,D15,D19,D20,D23)</f>
        <v>21.075</v>
      </c>
      <c r="E31" s="19">
        <f t="shared" si="2"/>
        <v>321.625</v>
      </c>
      <c r="F31" s="18">
        <f t="shared" si="2"/>
        <v>5.98375</v>
      </c>
      <c r="G31" s="19">
        <f t="shared" si="2"/>
        <v>67.75</v>
      </c>
      <c r="H31" s="19">
        <f t="shared" si="2"/>
        <v>41.5</v>
      </c>
      <c r="I31" s="20">
        <f t="shared" si="2"/>
        <v>7.5249999999999995</v>
      </c>
      <c r="J31" s="18">
        <f t="shared" si="2"/>
        <v>6.531845238094985</v>
      </c>
      <c r="K31" s="18">
        <f t="shared" si="2"/>
        <v>1.2494386607142858</v>
      </c>
      <c r="L31" s="20">
        <f t="shared" si="2"/>
        <v>0.599025</v>
      </c>
      <c r="M31" s="18">
        <f>AVERAGE(M7,M8,M11,M14,M15,M19,M20,M23)</f>
        <v>30.648000000000003</v>
      </c>
      <c r="N31" s="18">
        <f>AVERAGE(N7,N8,N11,N14,N15,N19,N20,N23)</f>
        <v>0.5611499999999999</v>
      </c>
      <c r="O31" s="19">
        <f t="shared" si="2"/>
        <v>61.01601675075602</v>
      </c>
      <c r="P31" s="19">
        <f>AVERAGE(P7,P8,P11,P14,P15,P19,P20,P23)</f>
        <v>76.75</v>
      </c>
      <c r="Q31" s="1"/>
      <c r="R31" s="1"/>
      <c r="S31" s="1"/>
      <c r="T31" s="1"/>
      <c r="U31" s="1">
        <v>2</v>
      </c>
      <c r="V31" s="1">
        <v>56</v>
      </c>
      <c r="W31" s="1"/>
      <c r="X31" s="33" t="s">
        <v>56</v>
      </c>
      <c r="Y31" s="33"/>
      <c r="Z31" s="1">
        <v>53</v>
      </c>
      <c r="AA31" s="1">
        <v>5</v>
      </c>
      <c r="AB31" s="1"/>
      <c r="AC31" s="1">
        <v>12</v>
      </c>
      <c r="AD31" s="1">
        <v>2</v>
      </c>
      <c r="AE31" s="1"/>
      <c r="AF31" s="1"/>
      <c r="AG31" s="1"/>
      <c r="AH31" s="1"/>
      <c r="AI31" s="1"/>
      <c r="AJ31" s="1"/>
      <c r="AK31" s="1"/>
      <c r="AL31" s="1"/>
      <c r="AM31" s="18" t="e">
        <f>AVERAGE(AM7,AM8,AM11,AM14,AM15,AM19,AM20,AM23)</f>
        <v>#DIV/0!</v>
      </c>
      <c r="AN31" s="18"/>
    </row>
    <row r="32" spans="1:40" ht="12.75">
      <c r="A32" s="11"/>
      <c r="B32" s="11"/>
      <c r="C32" s="17" t="s">
        <v>42</v>
      </c>
      <c r="D32" s="18">
        <f aca="true" t="shared" si="3" ref="D32:O32">AVERAGE(D12,D13,D16,D17,D22,D26)</f>
        <v>13.166666666666666</v>
      </c>
      <c r="E32" s="19">
        <f t="shared" si="3"/>
        <v>6851.833333333333</v>
      </c>
      <c r="F32" s="18">
        <f t="shared" si="3"/>
        <v>5.961666666666666</v>
      </c>
      <c r="G32" s="19">
        <f t="shared" si="3"/>
        <v>57.333333333333336</v>
      </c>
      <c r="H32" s="19">
        <f t="shared" si="3"/>
        <v>94</v>
      </c>
      <c r="I32" s="20">
        <f t="shared" si="3"/>
        <v>7.223333333333333</v>
      </c>
      <c r="J32" s="18">
        <f t="shared" si="3"/>
        <v>25.035714285713965</v>
      </c>
      <c r="K32" s="18">
        <f t="shared" si="3"/>
        <v>1.6090195714285713</v>
      </c>
      <c r="L32" s="20">
        <f t="shared" si="3"/>
        <v>1.1246999999999998</v>
      </c>
      <c r="M32" s="18">
        <f>AVERAGE(M12,M13,M16,M17,M22,M26)</f>
        <v>18.154683333333335</v>
      </c>
      <c r="N32" s="18">
        <f>AVERAGE(N12,N13,N16,N17,N22,N26)</f>
        <v>0.12470000000000002</v>
      </c>
      <c r="O32" s="19">
        <f t="shared" si="3"/>
        <v>18.48675942302101</v>
      </c>
      <c r="P32" s="19">
        <f>AVERAGE(P12,P13,P16,P17,P22,P26)</f>
        <v>42.666666666666664</v>
      </c>
      <c r="Q32" s="1"/>
      <c r="R32" s="1"/>
      <c r="S32" s="1"/>
      <c r="T32" s="1"/>
      <c r="U32" s="1">
        <v>5</v>
      </c>
      <c r="V32" s="1">
        <v>132</v>
      </c>
      <c r="W32" s="1"/>
      <c r="X32" s="34" t="s">
        <v>57</v>
      </c>
      <c r="Y32" s="34">
        <v>0.9941125880736013</v>
      </c>
      <c r="Z32" s="34">
        <v>43</v>
      </c>
      <c r="AA32" s="34">
        <v>10</v>
      </c>
      <c r="AB32" s="1"/>
      <c r="AC32" s="1">
        <v>42</v>
      </c>
      <c r="AD32" s="1">
        <v>5</v>
      </c>
      <c r="AE32" s="1"/>
      <c r="AF32" s="1"/>
      <c r="AG32" s="1"/>
      <c r="AH32" s="1"/>
      <c r="AI32" s="1"/>
      <c r="AJ32" s="1"/>
      <c r="AK32" s="1"/>
      <c r="AL32" s="1"/>
      <c r="AM32" s="18" t="e">
        <f>AVERAGE(AM12,AM13,AM16,AM17,AM22,AM26)</f>
        <v>#DIV/0!</v>
      </c>
      <c r="AN32" s="18"/>
    </row>
    <row r="33" spans="21:30" ht="12.75">
      <c r="U33">
        <v>10</v>
      </c>
      <c r="V33">
        <v>223</v>
      </c>
      <c r="X33" s="12" t="s">
        <v>58</v>
      </c>
      <c r="Y33" s="12">
        <v>0.9882598377663936</v>
      </c>
      <c r="Z33" s="12">
        <v>273</v>
      </c>
      <c r="AA33" s="12">
        <v>50</v>
      </c>
      <c r="AC33">
        <v>82</v>
      </c>
      <c r="AD33">
        <v>10</v>
      </c>
    </row>
    <row r="34" spans="2:30" ht="12.75">
      <c r="B34" s="5" t="s">
        <v>43</v>
      </c>
      <c r="C34" s="5"/>
      <c r="D34" s="5"/>
      <c r="F34" s="5"/>
      <c r="G34" s="5"/>
      <c r="I34" s="9"/>
      <c r="O34" s="10"/>
      <c r="U34">
        <v>15</v>
      </c>
      <c r="V34">
        <v>313</v>
      </c>
      <c r="X34" s="12" t="s">
        <v>59</v>
      </c>
      <c r="Y34" s="12">
        <v>0.7882598377663935</v>
      </c>
      <c r="Z34" s="12">
        <v>392</v>
      </c>
      <c r="AA34" s="12">
        <v>100</v>
      </c>
      <c r="AC34">
        <v>175</v>
      </c>
      <c r="AD34">
        <v>20</v>
      </c>
    </row>
    <row r="35" spans="2:25" ht="12.75">
      <c r="B35" s="5" t="s">
        <v>44</v>
      </c>
      <c r="C35" s="5"/>
      <c r="D35" s="5"/>
      <c r="F35" s="5"/>
      <c r="G35" s="5"/>
      <c r="H35" s="5"/>
      <c r="I35" s="5"/>
      <c r="O35" s="10"/>
      <c r="X35" s="12" t="s">
        <v>60</v>
      </c>
      <c r="Y35" s="12">
        <v>0.6382661118265188</v>
      </c>
    </row>
    <row r="36" spans="2:25" ht="13.5" thickBot="1">
      <c r="B36" s="5" t="s">
        <v>45</v>
      </c>
      <c r="C36" s="5"/>
      <c r="D36" s="5"/>
      <c r="F36" s="5"/>
      <c r="G36" s="5"/>
      <c r="H36" s="5"/>
      <c r="I36" s="5"/>
      <c r="O36" s="10"/>
      <c r="X36" s="13" t="s">
        <v>61</v>
      </c>
      <c r="Y36" s="13">
        <v>6</v>
      </c>
    </row>
    <row r="37" spans="2:15" ht="12.75">
      <c r="B37" s="5" t="s">
        <v>46</v>
      </c>
      <c r="C37" s="5"/>
      <c r="D37" s="5"/>
      <c r="F37" s="5"/>
      <c r="G37" s="5"/>
      <c r="H37" s="5"/>
      <c r="I37" s="5"/>
      <c r="O37" s="10"/>
    </row>
    <row r="38" spans="2:24" ht="13.5" thickBot="1">
      <c r="B38" s="5" t="s">
        <v>47</v>
      </c>
      <c r="C38" s="5"/>
      <c r="D38" s="5"/>
      <c r="F38" s="5"/>
      <c r="G38" s="5"/>
      <c r="H38" s="5"/>
      <c r="I38" s="5"/>
      <c r="O38" s="10"/>
      <c r="X38" t="s">
        <v>62</v>
      </c>
    </row>
    <row r="39" spans="2:29" ht="12.75">
      <c r="B39" s="5" t="s">
        <v>48</v>
      </c>
      <c r="C39" s="5"/>
      <c r="D39" s="5"/>
      <c r="F39" s="5" t="s">
        <v>53</v>
      </c>
      <c r="G39" s="5"/>
      <c r="H39" s="5"/>
      <c r="I39" s="5"/>
      <c r="O39" s="10"/>
      <c r="X39" s="14"/>
      <c r="Y39" s="14" t="s">
        <v>67</v>
      </c>
      <c r="Z39" s="14" t="s">
        <v>68</v>
      </c>
      <c r="AA39" s="14" t="s">
        <v>69</v>
      </c>
      <c r="AB39" s="14" t="s">
        <v>70</v>
      </c>
      <c r="AC39" s="14" t="s">
        <v>71</v>
      </c>
    </row>
    <row r="40" spans="2:29" ht="12.75">
      <c r="B40" s="5" t="s">
        <v>49</v>
      </c>
      <c r="C40" s="5"/>
      <c r="D40" s="5"/>
      <c r="F40" s="5" t="s">
        <v>89</v>
      </c>
      <c r="H40" s="5"/>
      <c r="I40" s="5"/>
      <c r="O40" s="10"/>
      <c r="X40" s="12" t="s">
        <v>63</v>
      </c>
      <c r="Y40" s="12">
        <v>1</v>
      </c>
      <c r="Z40" s="12">
        <v>171.4630818524693</v>
      </c>
      <c r="AA40" s="12">
        <v>171.4630818524693</v>
      </c>
      <c r="AB40" s="12">
        <v>420.8884928938561</v>
      </c>
      <c r="AC40" s="12">
        <v>3.334028189549213E-05</v>
      </c>
    </row>
    <row r="41" spans="2:29" ht="12.75">
      <c r="B41" s="5" t="s">
        <v>50</v>
      </c>
      <c r="C41" s="5"/>
      <c r="D41" s="5"/>
      <c r="F41" s="5" t="s">
        <v>98</v>
      </c>
      <c r="X41" s="12" t="s">
        <v>64</v>
      </c>
      <c r="Y41" s="12">
        <v>5</v>
      </c>
      <c r="Z41" s="12">
        <v>2.0369181475307117</v>
      </c>
      <c r="AA41" s="12">
        <v>0.4073836295061423</v>
      </c>
      <c r="AB41" s="12"/>
      <c r="AC41" s="12"/>
    </row>
    <row r="42" spans="2:29" ht="13.5" thickBot="1">
      <c r="B42" s="5" t="s">
        <v>51</v>
      </c>
      <c r="C42" s="5"/>
      <c r="D42" s="5"/>
      <c r="X42" s="13" t="s">
        <v>65</v>
      </c>
      <c r="Y42" s="13">
        <v>6</v>
      </c>
      <c r="Z42" s="13">
        <v>173.5</v>
      </c>
      <c r="AA42" s="13"/>
      <c r="AB42" s="13"/>
      <c r="AC42" s="13"/>
    </row>
    <row r="43" spans="2:4" ht="13.5" thickBot="1">
      <c r="B43" s="5" t="s">
        <v>52</v>
      </c>
      <c r="C43" s="5"/>
      <c r="D43" s="5"/>
    </row>
    <row r="44" spans="2:32" ht="12.75">
      <c r="B44" s="5"/>
      <c r="C44" s="5"/>
      <c r="D44" s="5"/>
      <c r="X44" s="14"/>
      <c r="Y44" s="14" t="s">
        <v>72</v>
      </c>
      <c r="Z44" s="14" t="s">
        <v>60</v>
      </c>
      <c r="AA44" s="14" t="s">
        <v>73</v>
      </c>
      <c r="AB44" s="14" t="s">
        <v>74</v>
      </c>
      <c r="AC44" s="14" t="s">
        <v>75</v>
      </c>
      <c r="AD44" s="14" t="s">
        <v>76</v>
      </c>
      <c r="AE44" s="14" t="s">
        <v>77</v>
      </c>
      <c r="AF44" s="14" t="s">
        <v>78</v>
      </c>
    </row>
    <row r="45" spans="2:32" ht="12.75">
      <c r="B45" s="5"/>
      <c r="X45" s="12" t="s">
        <v>66</v>
      </c>
      <c r="Y45" s="12">
        <v>0</v>
      </c>
      <c r="Z45" s="12" t="e">
        <v>#N/A</v>
      </c>
      <c r="AA45" s="12" t="e">
        <v>#N/A</v>
      </c>
      <c r="AB45" s="12" t="e">
        <v>#N/A</v>
      </c>
      <c r="AC45" s="12" t="e">
        <v>#N/A</v>
      </c>
      <c r="AD45" s="12" t="e">
        <v>#N/A</v>
      </c>
      <c r="AE45" s="12" t="e">
        <v>#N/A</v>
      </c>
      <c r="AF45" s="12" t="e">
        <v>#N/A</v>
      </c>
    </row>
    <row r="46" spans="24:32" ht="13.5" thickBot="1">
      <c r="X46" s="13" t="s">
        <v>79</v>
      </c>
      <c r="Y46" s="13">
        <v>0.04567918750517268</v>
      </c>
      <c r="Z46" s="13">
        <v>0.0015518706362612933</v>
      </c>
      <c r="AA46" s="13">
        <v>29.434919662647403</v>
      </c>
      <c r="AB46" s="13">
        <v>8.484650306990078E-07</v>
      </c>
      <c r="AC46" s="13">
        <v>0.04168998355488051</v>
      </c>
      <c r="AD46" s="13">
        <v>0.049668391455464846</v>
      </c>
      <c r="AE46" s="13">
        <v>0.04168998355488051</v>
      </c>
      <c r="AF46" s="13">
        <v>0.049668391455464846</v>
      </c>
    </row>
    <row r="49" ht="12.75">
      <c r="X49" t="s">
        <v>55</v>
      </c>
    </row>
    <row r="50" ht="13.5" thickBot="1"/>
    <row r="51" spans="24:25" ht="12.75">
      <c r="X51" s="15" t="s">
        <v>56</v>
      </c>
      <c r="Y51" s="15"/>
    </row>
    <row r="52" spans="24:25" ht="12.75">
      <c r="X52" s="12" t="s">
        <v>57</v>
      </c>
      <c r="Y52" s="12">
        <v>0.9801558469027588</v>
      </c>
    </row>
    <row r="53" spans="24:25" ht="12.75">
      <c r="X53" s="12" t="s">
        <v>58</v>
      </c>
      <c r="Y53" s="12">
        <v>0.9607054842176644</v>
      </c>
    </row>
    <row r="54" spans="24:25" ht="12.75">
      <c r="X54" s="12" t="s">
        <v>59</v>
      </c>
      <c r="Y54" s="12">
        <v>0.7607054842176645</v>
      </c>
    </row>
    <row r="55" spans="24:25" ht="12.75">
      <c r="X55" s="12" t="s">
        <v>60</v>
      </c>
      <c r="Y55" s="12">
        <v>7.9196335947170695</v>
      </c>
    </row>
    <row r="56" spans="24:25" ht="13.5" thickBot="1">
      <c r="X56" s="13" t="s">
        <v>61</v>
      </c>
      <c r="Y56" s="13">
        <v>6</v>
      </c>
    </row>
    <row r="58" ht="13.5" thickBot="1">
      <c r="X58" t="s">
        <v>62</v>
      </c>
    </row>
    <row r="59" spans="24:29" ht="12.75">
      <c r="X59" s="14"/>
      <c r="Y59" s="14" t="s">
        <v>67</v>
      </c>
      <c r="Z59" s="14" t="s">
        <v>68</v>
      </c>
      <c r="AA59" s="14" t="s">
        <v>69</v>
      </c>
      <c r="AB59" s="14" t="s">
        <v>70</v>
      </c>
      <c r="AC59" s="14" t="s">
        <v>71</v>
      </c>
    </row>
    <row r="60" spans="24:29" ht="12.75">
      <c r="X60" s="12" t="s">
        <v>63</v>
      </c>
      <c r="Y60" s="12">
        <v>1</v>
      </c>
      <c r="Z60" s="12">
        <v>7667.2303519604775</v>
      </c>
      <c r="AA60" s="12">
        <v>7667.2303519604775</v>
      </c>
      <c r="AB60" s="12">
        <v>122.24421972003796</v>
      </c>
      <c r="AC60" s="12">
        <v>0.0003805166346886361</v>
      </c>
    </row>
    <row r="61" spans="24:29" ht="12.75">
      <c r="X61" s="12" t="s">
        <v>64</v>
      </c>
      <c r="Y61" s="12">
        <v>5</v>
      </c>
      <c r="Z61" s="12">
        <v>313.60298137285605</v>
      </c>
      <c r="AA61" s="12">
        <v>62.72059627457121</v>
      </c>
      <c r="AB61" s="12"/>
      <c r="AC61" s="12"/>
    </row>
    <row r="62" spans="24:29" ht="13.5" thickBot="1">
      <c r="X62" s="13" t="s">
        <v>65</v>
      </c>
      <c r="Y62" s="13">
        <v>6</v>
      </c>
      <c r="Z62" s="13">
        <v>7980.833333333334</v>
      </c>
      <c r="AA62" s="13"/>
      <c r="AB62" s="13"/>
      <c r="AC62" s="13"/>
    </row>
    <row r="63" ht="13.5" thickBot="1"/>
    <row r="64" spans="24:32" ht="12.75">
      <c r="X64" s="14"/>
      <c r="Y64" s="14" t="s">
        <v>72</v>
      </c>
      <c r="Z64" s="14" t="s">
        <v>60</v>
      </c>
      <c r="AA64" s="14" t="s">
        <v>73</v>
      </c>
      <c r="AB64" s="14" t="s">
        <v>74</v>
      </c>
      <c r="AC64" s="14" t="s">
        <v>75</v>
      </c>
      <c r="AD64" s="14" t="s">
        <v>76</v>
      </c>
      <c r="AE64" s="14" t="s">
        <v>77</v>
      </c>
      <c r="AF64" s="14" t="s">
        <v>78</v>
      </c>
    </row>
    <row r="65" spans="24:32" ht="12.75">
      <c r="X65" s="12" t="s">
        <v>66</v>
      </c>
      <c r="Y65" s="12">
        <v>0</v>
      </c>
      <c r="Z65" s="12" t="e">
        <v>#N/A</v>
      </c>
      <c r="AA65" s="12" t="e">
        <v>#N/A</v>
      </c>
      <c r="AB65" s="12" t="e">
        <v>#N/A</v>
      </c>
      <c r="AC65" s="12" t="e">
        <v>#N/A</v>
      </c>
      <c r="AD65" s="12" t="e">
        <v>#N/A</v>
      </c>
      <c r="AE65" s="12" t="e">
        <v>#N/A</v>
      </c>
      <c r="AF65" s="12" t="e">
        <v>#N/A</v>
      </c>
    </row>
    <row r="66" spans="24:32" ht="13.5" thickBot="1">
      <c r="X66" s="13" t="s">
        <v>79</v>
      </c>
      <c r="Y66" s="13">
        <v>0.22988066784811648</v>
      </c>
      <c r="Z66" s="13">
        <v>0.016405268052670962</v>
      </c>
      <c r="AA66" s="13">
        <v>14.012612723550673</v>
      </c>
      <c r="AB66" s="13">
        <v>3.328876930308399E-05</v>
      </c>
      <c r="AC66" s="13">
        <v>0.18770965269250917</v>
      </c>
      <c r="AD66" s="13">
        <v>0.2720516830037238</v>
      </c>
      <c r="AE66" s="13">
        <v>0.18770965269250917</v>
      </c>
      <c r="AF66" s="13">
        <v>0.2720516830037238</v>
      </c>
    </row>
    <row r="69" ht="12.75">
      <c r="X69" t="s">
        <v>55</v>
      </c>
    </row>
    <row r="70" ht="13.5" thickBot="1"/>
    <row r="71" spans="24:25" ht="12.75">
      <c r="X71" s="15" t="s">
        <v>56</v>
      </c>
      <c r="Y71" s="15"/>
    </row>
    <row r="72" spans="24:25" ht="12.75">
      <c r="X72" s="12" t="s">
        <v>57</v>
      </c>
      <c r="Y72" s="12">
        <v>0.9987616868036961</v>
      </c>
    </row>
    <row r="73" spans="24:25" ht="12.75">
      <c r="X73" s="12" t="s">
        <v>58</v>
      </c>
      <c r="Y73" s="12">
        <v>0.9975249070269645</v>
      </c>
    </row>
    <row r="74" spans="24:25" ht="12.75">
      <c r="X74" s="12" t="s">
        <v>59</v>
      </c>
      <c r="Y74" s="12">
        <v>0.7975249070269644</v>
      </c>
    </row>
    <row r="75" spans="24:25" ht="12.75">
      <c r="X75" s="12" t="s">
        <v>60</v>
      </c>
      <c r="Y75" s="12">
        <v>0.3784512915021645</v>
      </c>
    </row>
    <row r="76" spans="24:25" ht="13.5" thickBot="1">
      <c r="X76" s="13" t="s">
        <v>61</v>
      </c>
      <c r="Y76" s="13">
        <v>6</v>
      </c>
    </row>
    <row r="78" ht="13.5" thickBot="1">
      <c r="X78" t="s">
        <v>62</v>
      </c>
    </row>
    <row r="79" spans="24:29" ht="12.75">
      <c r="X79" s="14"/>
      <c r="Y79" s="14" t="s">
        <v>67</v>
      </c>
      <c r="Z79" s="14" t="s">
        <v>68</v>
      </c>
      <c r="AA79" s="14" t="s">
        <v>69</v>
      </c>
      <c r="AB79" s="14" t="s">
        <v>70</v>
      </c>
      <c r="AC79" s="14" t="s">
        <v>71</v>
      </c>
    </row>
    <row r="80" spans="24:29" ht="12.75">
      <c r="X80" s="12" t="s">
        <v>63</v>
      </c>
      <c r="Y80" s="12">
        <v>1</v>
      </c>
      <c r="Z80" s="12">
        <v>288.61720643313504</v>
      </c>
      <c r="AA80" s="12">
        <v>288.61720643313504</v>
      </c>
      <c r="AB80" s="12">
        <v>2015.1261344408551</v>
      </c>
      <c r="AC80" s="12">
        <v>1.4726900832902985E-06</v>
      </c>
    </row>
    <row r="81" spans="24:29" ht="12.75">
      <c r="X81" s="12" t="s">
        <v>64</v>
      </c>
      <c r="Y81" s="12">
        <v>5</v>
      </c>
      <c r="Z81" s="12">
        <v>0.7161269001982815</v>
      </c>
      <c r="AA81" s="12">
        <v>0.1432253800396563</v>
      </c>
      <c r="AB81" s="12"/>
      <c r="AC81" s="12"/>
    </row>
    <row r="82" spans="24:29" ht="13.5" thickBot="1">
      <c r="X82" s="13" t="s">
        <v>65</v>
      </c>
      <c r="Y82" s="13">
        <v>6</v>
      </c>
      <c r="Z82" s="13">
        <v>289.3333333333333</v>
      </c>
      <c r="AA82" s="13"/>
      <c r="AB82" s="13"/>
      <c r="AC82" s="13"/>
    </row>
    <row r="83" ht="13.5" thickBot="1"/>
    <row r="84" spans="24:32" ht="12.75">
      <c r="X84" s="14"/>
      <c r="Y84" s="14" t="s">
        <v>72</v>
      </c>
      <c r="Z84" s="14" t="s">
        <v>60</v>
      </c>
      <c r="AA84" s="14" t="s">
        <v>73</v>
      </c>
      <c r="AB84" s="14" t="s">
        <v>74</v>
      </c>
      <c r="AC84" s="14" t="s">
        <v>75</v>
      </c>
      <c r="AD84" s="14" t="s">
        <v>76</v>
      </c>
      <c r="AE84" s="14" t="s">
        <v>77</v>
      </c>
      <c r="AF84" s="14" t="s">
        <v>78</v>
      </c>
    </row>
    <row r="85" spans="24:32" ht="12.75">
      <c r="X85" s="12" t="s">
        <v>66</v>
      </c>
      <c r="Y85" s="12">
        <v>0</v>
      </c>
      <c r="Z85" s="12" t="e">
        <v>#N/A</v>
      </c>
      <c r="AA85" s="12" t="e">
        <v>#N/A</v>
      </c>
      <c r="AB85" s="12" t="e">
        <v>#N/A</v>
      </c>
      <c r="AC85" s="12" t="e">
        <v>#N/A</v>
      </c>
      <c r="AD85" s="12" t="e">
        <v>#N/A</v>
      </c>
      <c r="AE85" s="12" t="e">
        <v>#N/A</v>
      </c>
      <c r="AF85" s="12" t="e">
        <v>#N/A</v>
      </c>
    </row>
    <row r="86" spans="24:32" ht="13.5" thickBot="1">
      <c r="X86" s="13" t="s">
        <v>79</v>
      </c>
      <c r="Y86" s="13">
        <v>0.11599471249173827</v>
      </c>
      <c r="Z86" s="13">
        <v>0.0019081119598175435</v>
      </c>
      <c r="AA86" s="13">
        <v>60.79030734801844</v>
      </c>
      <c r="AB86" s="13">
        <v>2.2796797217536183E-08</v>
      </c>
      <c r="AC86" s="13">
        <v>0.11108976256237944</v>
      </c>
      <c r="AD86" s="13">
        <v>0.1208996624210971</v>
      </c>
      <c r="AE86" s="13">
        <v>0.11108976256237944</v>
      </c>
      <c r="AF86" s="13">
        <v>0.1208996624210971</v>
      </c>
    </row>
  </sheetData>
  <sheetProtection/>
  <printOptions/>
  <pageMargins left="0.2" right="0.18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3"/>
  <sheetViews>
    <sheetView zoomScalePageLayoutView="0" workbookViewId="0" topLeftCell="A1">
      <selection activeCell="N3" sqref="N3:N27"/>
    </sheetView>
  </sheetViews>
  <sheetFormatPr defaultColWidth="9.140625" defaultRowHeight="12.75"/>
  <cols>
    <col min="2" max="2" width="15.140625" style="0" customWidth="1"/>
  </cols>
  <sheetData>
    <row r="2" spans="3:14" ht="12.75">
      <c r="C2" s="11" t="s">
        <v>100</v>
      </c>
      <c r="D2" s="11" t="s">
        <v>101</v>
      </c>
      <c r="E2" s="11" t="s">
        <v>102</v>
      </c>
      <c r="F2" t="s">
        <v>91</v>
      </c>
      <c r="G2" t="s">
        <v>92</v>
      </c>
      <c r="H2" t="s">
        <v>93</v>
      </c>
      <c r="I2" t="s">
        <v>94</v>
      </c>
      <c r="J2" t="s">
        <v>11</v>
      </c>
      <c r="K2" t="s">
        <v>87</v>
      </c>
      <c r="L2" t="s">
        <v>13</v>
      </c>
      <c r="M2" t="s">
        <v>86</v>
      </c>
      <c r="N2" t="s">
        <v>54</v>
      </c>
    </row>
    <row r="3" spans="1:14" ht="12.75">
      <c r="A3" s="4">
        <v>1</v>
      </c>
      <c r="B3" s="5" t="s">
        <v>15</v>
      </c>
      <c r="C3" s="28">
        <v>3.3081</v>
      </c>
      <c r="D3" s="28">
        <v>3.3089</v>
      </c>
      <c r="E3">
        <v>750</v>
      </c>
      <c r="F3" s="16">
        <f>+(D3-C3)*1000*(1000/E3)</f>
        <v>1.0666666666665492</v>
      </c>
      <c r="G3">
        <v>77</v>
      </c>
      <c r="H3" s="10">
        <f>+G3*0.0489*6*0.01/(E3/1000)</f>
        <v>0.301224</v>
      </c>
      <c r="I3">
        <v>15</v>
      </c>
      <c r="J3" s="10">
        <f>+I3*0.0489</f>
        <v>0.7335</v>
      </c>
      <c r="K3">
        <v>1</v>
      </c>
      <c r="L3" s="16">
        <f>+K3*0.1247</f>
        <v>0.1247</v>
      </c>
      <c r="M3">
        <v>219</v>
      </c>
      <c r="N3" s="16">
        <f>+M3*0.1277</f>
        <v>27.9663</v>
      </c>
    </row>
    <row r="4" spans="1:14" ht="12.75">
      <c r="A4" s="4">
        <v>2</v>
      </c>
      <c r="B4" s="5" t="s">
        <v>17</v>
      </c>
      <c r="C4" s="28">
        <v>5.1906</v>
      </c>
      <c r="D4" s="28">
        <v>5.1916</v>
      </c>
      <c r="E4">
        <v>500</v>
      </c>
      <c r="F4" s="16">
        <f aca="true" t="shared" si="0" ref="F4:F27">+(D4-C4)*1000*(1000/E4)</f>
        <v>2.000000000000668</v>
      </c>
      <c r="G4">
        <v>75</v>
      </c>
      <c r="H4" s="10">
        <f aca="true" t="shared" si="1" ref="H4:H27">+G4*0.0489*6*0.01/(E4/1000)</f>
        <v>0.4401</v>
      </c>
      <c r="I4" s="16">
        <v>25</v>
      </c>
      <c r="J4" s="10">
        <f aca="true" t="shared" si="2" ref="J4:J27">+I4*0.0489</f>
        <v>1.2225</v>
      </c>
      <c r="K4">
        <v>1</v>
      </c>
      <c r="L4" s="16">
        <f aca="true" t="shared" si="3" ref="L4:L27">+K4*0.1247</f>
        <v>0.1247</v>
      </c>
      <c r="M4">
        <v>144</v>
      </c>
      <c r="N4" s="16">
        <f aca="true" t="shared" si="4" ref="N4:N27">+M4*0.1277</f>
        <v>18.3888</v>
      </c>
    </row>
    <row r="5" spans="1:14" ht="12.75">
      <c r="A5" s="4">
        <v>3</v>
      </c>
      <c r="B5" s="5" t="s">
        <v>18</v>
      </c>
      <c r="C5" s="28">
        <v>5.1733</v>
      </c>
      <c r="D5" s="28">
        <v>5.1736</v>
      </c>
      <c r="E5">
        <v>750</v>
      </c>
      <c r="F5" s="16">
        <f t="shared" si="0"/>
        <v>0.400000000000252</v>
      </c>
      <c r="G5">
        <v>237</v>
      </c>
      <c r="H5" s="10">
        <f t="shared" si="1"/>
        <v>0.9271439999999999</v>
      </c>
      <c r="I5" s="16">
        <v>46</v>
      </c>
      <c r="J5" s="10">
        <f t="shared" si="2"/>
        <v>2.2494</v>
      </c>
      <c r="K5">
        <v>0</v>
      </c>
      <c r="L5" s="16">
        <f t="shared" si="3"/>
        <v>0</v>
      </c>
      <c r="M5">
        <v>782</v>
      </c>
      <c r="N5" s="16">
        <f t="shared" si="4"/>
        <v>99.8614</v>
      </c>
    </row>
    <row r="6" spans="1:14" ht="12.75">
      <c r="A6" s="4">
        <v>4</v>
      </c>
      <c r="B6" s="5" t="s">
        <v>19</v>
      </c>
      <c r="C6" s="28">
        <v>5.1746</v>
      </c>
      <c r="D6" s="28">
        <v>5.1746</v>
      </c>
      <c r="E6">
        <v>750</v>
      </c>
      <c r="F6" s="16">
        <f t="shared" si="0"/>
        <v>0</v>
      </c>
      <c r="G6">
        <v>110</v>
      </c>
      <c r="H6" s="10">
        <f t="shared" si="1"/>
        <v>0.43032000000000004</v>
      </c>
      <c r="I6" s="16">
        <v>7</v>
      </c>
      <c r="J6" s="10">
        <f t="shared" si="2"/>
        <v>0.3423</v>
      </c>
      <c r="K6">
        <v>0</v>
      </c>
      <c r="L6" s="16">
        <f t="shared" si="3"/>
        <v>0</v>
      </c>
      <c r="M6">
        <v>181</v>
      </c>
      <c r="N6" s="16">
        <f t="shared" si="4"/>
        <v>23.1137</v>
      </c>
    </row>
    <row r="7" spans="1:14" ht="12.75">
      <c r="A7" s="4">
        <v>5</v>
      </c>
      <c r="B7" s="5" t="s">
        <v>21</v>
      </c>
      <c r="C7" s="28">
        <v>3.3266</v>
      </c>
      <c r="D7" s="28">
        <v>3.3298</v>
      </c>
      <c r="E7">
        <v>150</v>
      </c>
      <c r="F7" s="16">
        <f t="shared" si="0"/>
        <v>21.333333333333947</v>
      </c>
      <c r="G7">
        <v>189</v>
      </c>
      <c r="H7" s="10">
        <f t="shared" si="1"/>
        <v>3.696840000000001</v>
      </c>
      <c r="I7" s="16">
        <v>8</v>
      </c>
      <c r="J7" s="10">
        <f t="shared" si="2"/>
        <v>0.3912</v>
      </c>
      <c r="K7">
        <v>28</v>
      </c>
      <c r="L7" s="16">
        <f t="shared" si="3"/>
        <v>3.4916</v>
      </c>
      <c r="M7">
        <v>24</v>
      </c>
      <c r="N7" s="16">
        <f t="shared" si="4"/>
        <v>3.0648</v>
      </c>
    </row>
    <row r="8" spans="1:14" ht="12.75">
      <c r="A8" s="4">
        <v>6</v>
      </c>
      <c r="B8" s="5" t="s">
        <v>22</v>
      </c>
      <c r="C8" s="28">
        <v>5.0019</v>
      </c>
      <c r="D8" s="28">
        <v>5.002</v>
      </c>
      <c r="E8">
        <v>750</v>
      </c>
      <c r="F8" s="16">
        <f t="shared" si="0"/>
        <v>0.13333333333302258</v>
      </c>
      <c r="G8">
        <v>126</v>
      </c>
      <c r="H8" s="10">
        <f t="shared" si="1"/>
        <v>0.49291199999999996</v>
      </c>
      <c r="I8" s="16">
        <v>16</v>
      </c>
      <c r="J8" s="10">
        <f t="shared" si="2"/>
        <v>0.7824</v>
      </c>
      <c r="K8">
        <v>0</v>
      </c>
      <c r="L8" s="16">
        <f t="shared" si="3"/>
        <v>0</v>
      </c>
      <c r="M8">
        <v>338</v>
      </c>
      <c r="N8" s="16">
        <f t="shared" si="4"/>
        <v>43.162600000000005</v>
      </c>
    </row>
    <row r="9" spans="1:14" ht="12.75">
      <c r="A9" s="4">
        <v>7</v>
      </c>
      <c r="B9" s="5" t="s">
        <v>23</v>
      </c>
      <c r="C9" s="28">
        <v>5.1916</v>
      </c>
      <c r="D9" s="28">
        <v>5.1922</v>
      </c>
      <c r="E9">
        <v>500</v>
      </c>
      <c r="F9" s="16">
        <f t="shared" si="0"/>
        <v>1.1999999999989797</v>
      </c>
      <c r="G9">
        <v>74</v>
      </c>
      <c r="H9" s="10">
        <f t="shared" si="1"/>
        <v>0.43423199999999995</v>
      </c>
      <c r="I9" s="16">
        <v>5</v>
      </c>
      <c r="J9" s="10">
        <f t="shared" si="2"/>
        <v>0.2445</v>
      </c>
      <c r="K9">
        <v>0</v>
      </c>
      <c r="L9" s="16">
        <f t="shared" si="3"/>
        <v>0</v>
      </c>
      <c r="M9">
        <v>525</v>
      </c>
      <c r="N9" s="16">
        <f t="shared" si="4"/>
        <v>67.0425</v>
      </c>
    </row>
    <row r="10" spans="1:14" ht="12.75">
      <c r="A10" s="4">
        <v>8</v>
      </c>
      <c r="B10" s="5" t="s">
        <v>24</v>
      </c>
      <c r="C10" s="28">
        <v>3.3599</v>
      </c>
      <c r="D10" s="28">
        <v>3.3635</v>
      </c>
      <c r="E10">
        <v>250</v>
      </c>
      <c r="F10" s="16">
        <f t="shared" si="0"/>
        <v>14.40000000000019</v>
      </c>
      <c r="G10">
        <v>184</v>
      </c>
      <c r="H10" s="10">
        <f t="shared" si="1"/>
        <v>2.1594240000000005</v>
      </c>
      <c r="I10" s="16">
        <v>7</v>
      </c>
      <c r="J10" s="10">
        <f t="shared" si="2"/>
        <v>0.3423</v>
      </c>
      <c r="K10">
        <v>3</v>
      </c>
      <c r="L10" s="16">
        <f t="shared" si="3"/>
        <v>0.3741</v>
      </c>
      <c r="M10">
        <v>382</v>
      </c>
      <c r="N10" s="16">
        <f t="shared" si="4"/>
        <v>48.781400000000005</v>
      </c>
    </row>
    <row r="11" spans="1:14" ht="12.75">
      <c r="A11" s="4">
        <v>9</v>
      </c>
      <c r="B11" s="5" t="s">
        <v>25</v>
      </c>
      <c r="C11" s="28">
        <v>4.9088</v>
      </c>
      <c r="D11" s="28">
        <v>4.9195</v>
      </c>
      <c r="E11">
        <v>200</v>
      </c>
      <c r="F11" s="16">
        <f t="shared" si="0"/>
        <v>53.49999999999966</v>
      </c>
      <c r="G11">
        <v>122</v>
      </c>
      <c r="H11" s="10">
        <f t="shared" si="1"/>
        <v>1.7897399999999997</v>
      </c>
      <c r="I11" s="16">
        <v>21</v>
      </c>
      <c r="J11" s="10">
        <f t="shared" si="2"/>
        <v>1.0269</v>
      </c>
      <c r="K11">
        <v>5</v>
      </c>
      <c r="L11" s="16">
        <f t="shared" si="3"/>
        <v>0.6235</v>
      </c>
      <c r="M11">
        <v>88</v>
      </c>
      <c r="N11" s="16">
        <f t="shared" si="4"/>
        <v>11.2376</v>
      </c>
    </row>
    <row r="12" spans="1:14" ht="12.75">
      <c r="A12" s="4">
        <v>10</v>
      </c>
      <c r="B12" s="5" t="s">
        <v>27</v>
      </c>
      <c r="C12" s="28">
        <v>5.0035</v>
      </c>
      <c r="D12" s="28">
        <v>5.0127</v>
      </c>
      <c r="E12">
        <v>400</v>
      </c>
      <c r="F12" s="16">
        <f t="shared" si="0"/>
        <v>22.999999999999687</v>
      </c>
      <c r="G12">
        <v>162</v>
      </c>
      <c r="H12" s="10">
        <f t="shared" si="1"/>
        <v>1.18827</v>
      </c>
      <c r="I12" s="16">
        <v>21</v>
      </c>
      <c r="J12" s="10">
        <f t="shared" si="2"/>
        <v>1.0269</v>
      </c>
      <c r="K12">
        <v>0</v>
      </c>
      <c r="L12" s="16">
        <f t="shared" si="3"/>
        <v>0</v>
      </c>
      <c r="M12">
        <v>143</v>
      </c>
      <c r="N12" s="16">
        <f t="shared" si="4"/>
        <v>18.261100000000003</v>
      </c>
    </row>
    <row r="13" spans="1:14" ht="12.75">
      <c r="A13" s="4">
        <v>11</v>
      </c>
      <c r="B13" s="5" t="s">
        <v>28</v>
      </c>
      <c r="C13" s="28">
        <v>4.9833</v>
      </c>
      <c r="D13" s="28">
        <v>4.9837</v>
      </c>
      <c r="E13">
        <v>750</v>
      </c>
      <c r="F13" s="16">
        <f t="shared" si="0"/>
        <v>0.5333333333332746</v>
      </c>
      <c r="G13">
        <v>49</v>
      </c>
      <c r="H13" s="10">
        <f t="shared" si="1"/>
        <v>0.191688</v>
      </c>
      <c r="I13" s="16">
        <v>6</v>
      </c>
      <c r="J13" s="10">
        <f t="shared" si="2"/>
        <v>0.2934</v>
      </c>
      <c r="K13">
        <v>0</v>
      </c>
      <c r="L13" s="16">
        <f t="shared" si="3"/>
        <v>0</v>
      </c>
      <c r="M13">
        <v>192</v>
      </c>
      <c r="N13" s="16">
        <f t="shared" si="4"/>
        <v>24.5184</v>
      </c>
    </row>
    <row r="14" spans="1:14" ht="12.75">
      <c r="A14" s="4">
        <v>12</v>
      </c>
      <c r="B14" s="5" t="s">
        <v>29</v>
      </c>
      <c r="C14" s="28">
        <v>4.9104</v>
      </c>
      <c r="D14" s="28">
        <v>4.9109</v>
      </c>
      <c r="E14">
        <v>750</v>
      </c>
      <c r="F14" s="16">
        <f t="shared" si="0"/>
        <v>0.6666666666662971</v>
      </c>
      <c r="G14">
        <v>54</v>
      </c>
      <c r="H14" s="10">
        <f t="shared" si="1"/>
        <v>0.211248</v>
      </c>
      <c r="I14" s="16">
        <v>5</v>
      </c>
      <c r="J14" s="10">
        <f t="shared" si="2"/>
        <v>0.2445</v>
      </c>
      <c r="K14">
        <v>1</v>
      </c>
      <c r="L14" s="16">
        <f t="shared" si="3"/>
        <v>0.1247</v>
      </c>
      <c r="M14">
        <v>39</v>
      </c>
      <c r="N14" s="16">
        <f t="shared" si="4"/>
        <v>4.980300000000001</v>
      </c>
    </row>
    <row r="15" spans="1:14" ht="12.75">
      <c r="A15" s="4">
        <v>13</v>
      </c>
      <c r="B15" s="5" t="s">
        <v>30</v>
      </c>
      <c r="C15" s="28">
        <v>3.3085</v>
      </c>
      <c r="D15" s="28">
        <v>3.314</v>
      </c>
      <c r="E15">
        <v>250</v>
      </c>
      <c r="F15" s="16">
        <f t="shared" si="0"/>
        <v>22.00000000000024</v>
      </c>
      <c r="G15">
        <v>149</v>
      </c>
      <c r="H15" s="10">
        <f t="shared" si="1"/>
        <v>1.748664</v>
      </c>
      <c r="I15" s="16">
        <v>15</v>
      </c>
      <c r="J15" s="10">
        <f t="shared" si="2"/>
        <v>0.7335</v>
      </c>
      <c r="K15">
        <v>0</v>
      </c>
      <c r="L15" s="16">
        <f t="shared" si="3"/>
        <v>0</v>
      </c>
      <c r="M15">
        <v>99</v>
      </c>
      <c r="N15" s="16">
        <f t="shared" si="4"/>
        <v>12.6423</v>
      </c>
    </row>
    <row r="16" spans="1:14" ht="12.75">
      <c r="A16" s="4">
        <v>14</v>
      </c>
      <c r="B16" s="5" t="s">
        <v>31</v>
      </c>
      <c r="C16" s="28">
        <v>5.0011</v>
      </c>
      <c r="D16" s="28">
        <v>5.0066</v>
      </c>
      <c r="E16">
        <v>350</v>
      </c>
      <c r="F16" s="16">
        <f t="shared" si="0"/>
        <v>15.714285714284618</v>
      </c>
      <c r="G16">
        <v>207</v>
      </c>
      <c r="H16" s="10">
        <f t="shared" si="1"/>
        <v>1.7352514285714284</v>
      </c>
      <c r="I16" s="16">
        <v>47</v>
      </c>
      <c r="J16" s="10">
        <f t="shared" si="2"/>
        <v>2.2983</v>
      </c>
      <c r="K16">
        <v>0</v>
      </c>
      <c r="L16" s="16">
        <f t="shared" si="3"/>
        <v>0</v>
      </c>
      <c r="M16">
        <v>143</v>
      </c>
      <c r="N16" s="16">
        <f t="shared" si="4"/>
        <v>18.261100000000003</v>
      </c>
    </row>
    <row r="17" spans="1:14" ht="12.75">
      <c r="A17" s="4">
        <v>15</v>
      </c>
      <c r="B17" s="5" t="s">
        <v>32</v>
      </c>
      <c r="C17" s="28">
        <v>4.9829</v>
      </c>
      <c r="D17" s="28">
        <v>4.9841</v>
      </c>
      <c r="E17">
        <v>600</v>
      </c>
      <c r="F17" s="16">
        <f t="shared" si="0"/>
        <v>1.9999999999997797</v>
      </c>
      <c r="G17">
        <v>150</v>
      </c>
      <c r="H17" s="10">
        <f t="shared" si="1"/>
        <v>0.7335</v>
      </c>
      <c r="I17" s="16">
        <v>30</v>
      </c>
      <c r="J17" s="10">
        <f t="shared" si="2"/>
        <v>1.467</v>
      </c>
      <c r="K17">
        <v>0</v>
      </c>
      <c r="L17" s="16">
        <f t="shared" si="3"/>
        <v>0</v>
      </c>
      <c r="M17">
        <v>190</v>
      </c>
      <c r="N17" s="16">
        <f t="shared" si="4"/>
        <v>24.263</v>
      </c>
    </row>
    <row r="18" spans="1:14" ht="12.75">
      <c r="A18" s="4">
        <v>16</v>
      </c>
      <c r="B18" s="5" t="s">
        <v>33</v>
      </c>
      <c r="C18" s="28">
        <v>5.1901</v>
      </c>
      <c r="D18" s="28">
        <v>5.1928</v>
      </c>
      <c r="E18">
        <v>400</v>
      </c>
      <c r="F18" s="16">
        <f t="shared" si="0"/>
        <v>6.749999999999812</v>
      </c>
      <c r="G18">
        <v>175</v>
      </c>
      <c r="H18" s="10">
        <f t="shared" si="1"/>
        <v>1.2836249999999998</v>
      </c>
      <c r="I18" s="16">
        <v>37</v>
      </c>
      <c r="J18" s="10">
        <f t="shared" si="2"/>
        <v>1.8093</v>
      </c>
      <c r="K18">
        <v>2</v>
      </c>
      <c r="L18" s="16">
        <f t="shared" si="3"/>
        <v>0.2494</v>
      </c>
      <c r="M18">
        <v>358</v>
      </c>
      <c r="N18" s="16">
        <f t="shared" si="4"/>
        <v>45.7166</v>
      </c>
    </row>
    <row r="19" spans="1:14" ht="12.75">
      <c r="A19" s="4">
        <v>17</v>
      </c>
      <c r="B19" s="5" t="s">
        <v>34</v>
      </c>
      <c r="C19" s="28">
        <v>5.0007</v>
      </c>
      <c r="D19" s="28">
        <v>5.0009</v>
      </c>
      <c r="E19">
        <v>350</v>
      </c>
      <c r="F19" s="16">
        <f t="shared" si="0"/>
        <v>0.5714285714272397</v>
      </c>
      <c r="G19">
        <v>124</v>
      </c>
      <c r="H19" s="10">
        <f t="shared" si="1"/>
        <v>1.0394742857142858</v>
      </c>
      <c r="I19" s="16">
        <v>10</v>
      </c>
      <c r="J19" s="10">
        <f t="shared" si="2"/>
        <v>0.489</v>
      </c>
      <c r="K19">
        <v>1</v>
      </c>
      <c r="L19" s="16">
        <f t="shared" si="3"/>
        <v>0.1247</v>
      </c>
      <c r="M19">
        <v>190</v>
      </c>
      <c r="N19" s="16">
        <f t="shared" si="4"/>
        <v>24.263</v>
      </c>
    </row>
    <row r="20" spans="1:14" ht="12.75">
      <c r="A20" s="4">
        <v>18</v>
      </c>
      <c r="B20" s="5" t="s">
        <v>35</v>
      </c>
      <c r="C20" s="28">
        <v>5.1747</v>
      </c>
      <c r="D20" s="28">
        <v>5.1748</v>
      </c>
      <c r="E20">
        <v>500</v>
      </c>
      <c r="F20" s="16">
        <f t="shared" si="0"/>
        <v>0.20000000000131024</v>
      </c>
      <c r="G20">
        <v>77</v>
      </c>
      <c r="H20" s="10">
        <f t="shared" si="1"/>
        <v>0.451836</v>
      </c>
      <c r="I20" s="16">
        <v>85</v>
      </c>
      <c r="J20" s="10">
        <f t="shared" si="2"/>
        <v>4.1565</v>
      </c>
      <c r="K20">
        <v>0</v>
      </c>
      <c r="L20" s="16">
        <f t="shared" si="3"/>
        <v>0</v>
      </c>
      <c r="M20">
        <v>454</v>
      </c>
      <c r="N20" s="16">
        <f t="shared" si="4"/>
        <v>57.97580000000001</v>
      </c>
    </row>
    <row r="21" spans="1:14" ht="12.75">
      <c r="A21" s="4">
        <v>19</v>
      </c>
      <c r="B21" s="5" t="s">
        <v>36</v>
      </c>
      <c r="C21" s="28">
        <v>3.3147</v>
      </c>
      <c r="D21" s="28">
        <v>3.3195</v>
      </c>
      <c r="E21">
        <v>250</v>
      </c>
      <c r="F21" s="16">
        <f t="shared" si="0"/>
        <v>19.199999999999662</v>
      </c>
      <c r="G21">
        <v>161</v>
      </c>
      <c r="H21" s="10">
        <f t="shared" si="1"/>
        <v>1.8894959999999998</v>
      </c>
      <c r="I21" s="16">
        <v>21</v>
      </c>
      <c r="J21" s="10">
        <f t="shared" si="2"/>
        <v>1.0269</v>
      </c>
      <c r="K21">
        <v>1</v>
      </c>
      <c r="L21" s="16">
        <f t="shared" si="3"/>
        <v>0.1247</v>
      </c>
      <c r="M21">
        <v>262</v>
      </c>
      <c r="N21" s="16">
        <f t="shared" si="4"/>
        <v>33.4574</v>
      </c>
    </row>
    <row r="22" spans="1:14" ht="12.75">
      <c r="A22" s="4">
        <v>20</v>
      </c>
      <c r="B22" s="5" t="s">
        <v>37</v>
      </c>
      <c r="C22" s="28">
        <v>5.1734</v>
      </c>
      <c r="D22" s="28">
        <v>5.1766</v>
      </c>
      <c r="E22">
        <v>400</v>
      </c>
      <c r="F22" s="16">
        <f t="shared" si="0"/>
        <v>7.999999999999119</v>
      </c>
      <c r="G22">
        <v>134</v>
      </c>
      <c r="H22" s="10">
        <f t="shared" si="1"/>
        <v>0.9828900000000002</v>
      </c>
      <c r="I22" s="16">
        <v>18</v>
      </c>
      <c r="J22" s="10">
        <f t="shared" si="2"/>
        <v>0.8802</v>
      </c>
      <c r="K22">
        <v>1</v>
      </c>
      <c r="L22" s="16">
        <f t="shared" si="3"/>
        <v>0.1247</v>
      </c>
      <c r="M22">
        <v>554</v>
      </c>
      <c r="N22" s="16">
        <f t="shared" si="4"/>
        <v>70.7458</v>
      </c>
    </row>
    <row r="23" spans="1:14" ht="12.75">
      <c r="A23" s="4">
        <v>21</v>
      </c>
      <c r="B23" s="5" t="s">
        <v>38</v>
      </c>
      <c r="C23" s="28">
        <v>3.3274</v>
      </c>
      <c r="D23" s="28">
        <v>3.3297</v>
      </c>
      <c r="E23">
        <v>750</v>
      </c>
      <c r="F23" s="16">
        <f t="shared" si="0"/>
        <v>3.0666666666666247</v>
      </c>
      <c r="G23">
        <v>171</v>
      </c>
      <c r="H23" s="10">
        <f t="shared" si="1"/>
        <v>0.6689520000000001</v>
      </c>
      <c r="I23" s="16">
        <v>5</v>
      </c>
      <c r="J23" s="10">
        <f t="shared" si="2"/>
        <v>0.2445</v>
      </c>
      <c r="K23">
        <v>0</v>
      </c>
      <c r="L23" s="16">
        <f t="shared" si="3"/>
        <v>0</v>
      </c>
      <c r="M23">
        <v>127</v>
      </c>
      <c r="N23" s="16">
        <f t="shared" si="4"/>
        <v>16.2179</v>
      </c>
    </row>
    <row r="24" spans="1:14" ht="12.75">
      <c r="A24" s="4">
        <v>22</v>
      </c>
      <c r="B24" s="5" t="s">
        <v>39</v>
      </c>
      <c r="C24" s="28">
        <v>5.0013</v>
      </c>
      <c r="D24" s="28">
        <v>5.0014</v>
      </c>
      <c r="E24">
        <v>500</v>
      </c>
      <c r="F24" s="16">
        <f t="shared" si="0"/>
        <v>0.20000000000131024</v>
      </c>
      <c r="G24">
        <v>90</v>
      </c>
      <c r="H24" s="10">
        <f t="shared" si="1"/>
        <v>0.52812</v>
      </c>
      <c r="I24" s="16">
        <v>8</v>
      </c>
      <c r="J24" s="10">
        <f t="shared" si="2"/>
        <v>0.3912</v>
      </c>
      <c r="K24">
        <v>0</v>
      </c>
      <c r="L24" s="16">
        <f t="shared" si="3"/>
        <v>0</v>
      </c>
      <c r="M24">
        <v>628</v>
      </c>
      <c r="N24" s="16">
        <f t="shared" si="4"/>
        <v>80.1956</v>
      </c>
    </row>
    <row r="25" spans="1:14" ht="12.75">
      <c r="A25" s="4">
        <v>23</v>
      </c>
      <c r="B25" s="5" t="s">
        <v>36</v>
      </c>
      <c r="C25" s="28">
        <v>5.1903</v>
      </c>
      <c r="D25" s="28">
        <v>5.1945</v>
      </c>
      <c r="E25">
        <v>250</v>
      </c>
      <c r="F25" s="16">
        <f t="shared" si="0"/>
        <v>16.799999999999926</v>
      </c>
      <c r="G25">
        <v>111</v>
      </c>
      <c r="H25" s="10">
        <f t="shared" si="1"/>
        <v>1.302696</v>
      </c>
      <c r="I25" s="16">
        <v>13</v>
      </c>
      <c r="J25" s="10">
        <f t="shared" si="2"/>
        <v>0.6356999999999999</v>
      </c>
      <c r="K25">
        <v>0</v>
      </c>
      <c r="L25" s="16">
        <f t="shared" si="3"/>
        <v>0</v>
      </c>
      <c r="M25">
        <v>118</v>
      </c>
      <c r="N25" s="16">
        <f t="shared" si="4"/>
        <v>15.068600000000002</v>
      </c>
    </row>
    <row r="26" spans="1:14" ht="12.75">
      <c r="A26" s="4">
        <v>24</v>
      </c>
      <c r="B26" s="17" t="s">
        <v>90</v>
      </c>
      <c r="C26" s="28">
        <v>4.9822</v>
      </c>
      <c r="D26" s="28">
        <v>4.9848</v>
      </c>
      <c r="E26">
        <v>250</v>
      </c>
      <c r="F26" s="16">
        <f t="shared" si="0"/>
        <v>10.400000000000631</v>
      </c>
      <c r="G26">
        <v>93</v>
      </c>
      <c r="H26" s="10">
        <f t="shared" si="1"/>
        <v>1.091448</v>
      </c>
      <c r="I26" s="16">
        <v>5</v>
      </c>
      <c r="J26" s="10">
        <f t="shared" si="2"/>
        <v>0.2445</v>
      </c>
      <c r="K26">
        <v>9</v>
      </c>
      <c r="L26" s="16">
        <f t="shared" si="3"/>
        <v>1.1223</v>
      </c>
      <c r="M26">
        <v>116</v>
      </c>
      <c r="N26" s="16">
        <f t="shared" si="4"/>
        <v>14.8132</v>
      </c>
    </row>
    <row r="27" spans="1:14" ht="12.75">
      <c r="A27" s="4">
        <v>25</v>
      </c>
      <c r="B27" s="5" t="s">
        <v>103</v>
      </c>
      <c r="C27" s="28">
        <v>4.9087</v>
      </c>
      <c r="D27" s="28">
        <v>4.9386</v>
      </c>
      <c r="E27">
        <v>750</v>
      </c>
      <c r="F27" s="16">
        <f t="shared" si="0"/>
        <v>39.86666666666731</v>
      </c>
      <c r="G27">
        <v>133</v>
      </c>
      <c r="H27" s="10">
        <f t="shared" si="1"/>
        <v>0.520296</v>
      </c>
      <c r="I27" s="16">
        <v>10</v>
      </c>
      <c r="J27" s="10">
        <f t="shared" si="2"/>
        <v>0.489</v>
      </c>
      <c r="K27">
        <v>2</v>
      </c>
      <c r="L27" s="16">
        <f t="shared" si="3"/>
        <v>0.2494</v>
      </c>
      <c r="M27">
        <v>643</v>
      </c>
      <c r="N27" s="16">
        <f t="shared" si="4"/>
        <v>82.11110000000001</v>
      </c>
    </row>
    <row r="28" spans="4:18" ht="12.75">
      <c r="D28" s="16"/>
      <c r="G28">
        <v>0.003</v>
      </c>
      <c r="H28" s="16">
        <v>0</v>
      </c>
      <c r="I28" s="16"/>
      <c r="J28">
        <v>15</v>
      </c>
      <c r="K28">
        <f>+J28-15</f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4:18" ht="12.75">
      <c r="D29" s="16"/>
      <c r="G29">
        <v>0.026</v>
      </c>
      <c r="H29" s="16">
        <v>1</v>
      </c>
      <c r="I29" s="16"/>
      <c r="J29">
        <v>44</v>
      </c>
      <c r="K29">
        <f>+J29-15</f>
        <v>29</v>
      </c>
      <c r="L29">
        <v>1</v>
      </c>
      <c r="N29">
        <v>28</v>
      </c>
      <c r="O29">
        <v>1</v>
      </c>
      <c r="Q29">
        <v>44</v>
      </c>
      <c r="R29">
        <v>1</v>
      </c>
    </row>
    <row r="30" spans="4:18" ht="12.75">
      <c r="D30" s="16"/>
      <c r="G30">
        <v>0.044</v>
      </c>
      <c r="H30" s="16">
        <v>2</v>
      </c>
      <c r="I30" s="16"/>
      <c r="J30">
        <v>59</v>
      </c>
      <c r="K30">
        <f>+J30-15</f>
        <v>44</v>
      </c>
      <c r="L30">
        <v>2</v>
      </c>
      <c r="N30">
        <v>48</v>
      </c>
      <c r="O30">
        <v>2</v>
      </c>
      <c r="Q30">
        <v>58</v>
      </c>
      <c r="R30">
        <v>2</v>
      </c>
    </row>
    <row r="31" spans="4:18" ht="12.75">
      <c r="D31" s="16"/>
      <c r="G31">
        <v>0.106</v>
      </c>
      <c r="H31" s="16">
        <v>5</v>
      </c>
      <c r="I31" s="16"/>
      <c r="J31">
        <v>158</v>
      </c>
      <c r="K31">
        <f>+J32-15</f>
        <v>218</v>
      </c>
      <c r="L31">
        <v>10</v>
      </c>
      <c r="N31">
        <v>83</v>
      </c>
      <c r="O31">
        <v>5</v>
      </c>
      <c r="Q31">
        <v>88</v>
      </c>
      <c r="R31">
        <v>5</v>
      </c>
    </row>
    <row r="32" spans="4:18" ht="12.75">
      <c r="D32" s="16"/>
      <c r="G32">
        <v>0.209</v>
      </c>
      <c r="H32" s="16">
        <v>10</v>
      </c>
      <c r="I32" s="16"/>
      <c r="J32">
        <v>233</v>
      </c>
      <c r="K32">
        <f>+J33-15</f>
        <v>317</v>
      </c>
      <c r="L32">
        <v>15</v>
      </c>
      <c r="N32">
        <v>145</v>
      </c>
      <c r="O32">
        <v>10</v>
      </c>
      <c r="Q32">
        <v>592</v>
      </c>
      <c r="R32">
        <v>50</v>
      </c>
    </row>
    <row r="33" spans="4:18" ht="12.75">
      <c r="D33" s="16"/>
      <c r="G33">
        <v>0.315</v>
      </c>
      <c r="H33" s="16">
        <v>15</v>
      </c>
      <c r="I33" s="16"/>
      <c r="J33">
        <v>332</v>
      </c>
      <c r="N33">
        <v>220</v>
      </c>
      <c r="O33">
        <v>15</v>
      </c>
      <c r="Q33">
        <v>843</v>
      </c>
      <c r="R33">
        <v>100</v>
      </c>
    </row>
    <row r="34" spans="4:9" ht="12.75">
      <c r="D34" s="16"/>
      <c r="F34" s="16"/>
      <c r="I34" s="16"/>
    </row>
    <row r="35" spans="4:9" ht="12.75">
      <c r="D35" s="16"/>
      <c r="F35" s="16"/>
      <c r="I35" s="16"/>
    </row>
    <row r="36" spans="4:9" ht="12.75">
      <c r="D36" s="16"/>
      <c r="F36" s="16"/>
      <c r="I36" s="16"/>
    </row>
    <row r="37" spans="4:9" ht="12.75">
      <c r="D37" s="16"/>
      <c r="F37" s="16"/>
      <c r="I37" s="16"/>
    </row>
    <row r="38" spans="4:9" ht="12.75">
      <c r="D38" s="16"/>
      <c r="F38" s="16"/>
      <c r="I38" s="16"/>
    </row>
    <row r="39" spans="4:9" ht="12.75">
      <c r="D39" s="16"/>
      <c r="F39" s="16"/>
      <c r="I39" s="16"/>
    </row>
    <row r="40" spans="4:9" ht="12.75">
      <c r="D40" s="16"/>
      <c r="F40" s="16"/>
      <c r="I40" s="16"/>
    </row>
    <row r="41" spans="4:9" ht="12.75">
      <c r="D41" s="16"/>
      <c r="F41" s="16"/>
      <c r="I41" s="16"/>
    </row>
    <row r="42" spans="4:9" ht="12.75">
      <c r="D42" s="16"/>
      <c r="F42" s="16"/>
      <c r="I42" s="16"/>
    </row>
    <row r="43" spans="4:9" ht="12.75">
      <c r="D43" s="16"/>
      <c r="F43" s="16"/>
      <c r="I43" s="16"/>
    </row>
    <row r="46" spans="1:3" ht="12.75">
      <c r="A46" t="s">
        <v>55</v>
      </c>
      <c r="C46" t="s">
        <v>80</v>
      </c>
    </row>
    <row r="47" ht="13.5" thickBot="1"/>
    <row r="48" spans="1:2" ht="12.75">
      <c r="A48" s="15" t="s">
        <v>56</v>
      </c>
      <c r="B48" s="15"/>
    </row>
    <row r="49" spans="1:2" ht="12.75">
      <c r="A49" s="12" t="s">
        <v>57</v>
      </c>
      <c r="B49" s="12">
        <v>0.9995768140881864</v>
      </c>
    </row>
    <row r="50" spans="1:2" ht="12.75">
      <c r="A50" s="12" t="s">
        <v>58</v>
      </c>
      <c r="B50" s="12">
        <v>0.9991538072626889</v>
      </c>
    </row>
    <row r="51" spans="1:2" ht="12.75">
      <c r="A51" s="12" t="s">
        <v>59</v>
      </c>
      <c r="B51" s="12">
        <v>0.7491538072626889</v>
      </c>
    </row>
    <row r="52" spans="1:2" ht="12.75">
      <c r="A52" s="12" t="s">
        <v>60</v>
      </c>
      <c r="B52" s="12">
        <v>0.11744335493407712</v>
      </c>
    </row>
    <row r="53" spans="1:2" ht="13.5" thickBot="1">
      <c r="A53" s="13" t="s">
        <v>61</v>
      </c>
      <c r="B53" s="13">
        <v>5</v>
      </c>
    </row>
    <row r="55" ht="13.5" thickBot="1">
      <c r="A55" t="s">
        <v>62</v>
      </c>
    </row>
    <row r="56" spans="1:6" ht="12.75">
      <c r="A56" s="14"/>
      <c r="B56" s="14" t="s">
        <v>67</v>
      </c>
      <c r="C56" s="14" t="s">
        <v>68</v>
      </c>
      <c r="D56" s="14" t="s">
        <v>69</v>
      </c>
      <c r="E56" s="14" t="s">
        <v>70</v>
      </c>
      <c r="F56" s="14" t="s">
        <v>71</v>
      </c>
    </row>
    <row r="57" spans="1:6" ht="12.75">
      <c r="A57" s="12" t="s">
        <v>63</v>
      </c>
      <c r="B57" s="12">
        <v>1</v>
      </c>
      <c r="C57" s="12">
        <v>65.14482823352733</v>
      </c>
      <c r="D57" s="12">
        <v>65.14482823352733</v>
      </c>
      <c r="E57" s="12">
        <v>4723.055461041159</v>
      </c>
      <c r="F57" s="12">
        <v>6.7889912624751325E-06</v>
      </c>
    </row>
    <row r="58" spans="1:15" ht="12.75">
      <c r="A58" s="12" t="s">
        <v>64</v>
      </c>
      <c r="B58" s="12">
        <v>4</v>
      </c>
      <c r="C58" s="12">
        <v>0.05517176647268646</v>
      </c>
      <c r="D58" s="12">
        <v>0.013792941618171616</v>
      </c>
      <c r="E58" s="12"/>
      <c r="F58" s="12"/>
      <c r="L58" s="11" t="s">
        <v>104</v>
      </c>
      <c r="O58" t="s">
        <v>55</v>
      </c>
    </row>
    <row r="59" spans="1:13" ht="13.5" thickBot="1">
      <c r="A59" s="13" t="s">
        <v>65</v>
      </c>
      <c r="B59" s="13">
        <v>5</v>
      </c>
      <c r="C59" s="13">
        <v>65.2</v>
      </c>
      <c r="D59" s="13"/>
      <c r="E59" s="13"/>
      <c r="F59" s="13"/>
      <c r="L59" s="11" t="s">
        <v>105</v>
      </c>
      <c r="M59" s="11" t="s">
        <v>106</v>
      </c>
    </row>
    <row r="60" spans="12:16" ht="13.5" thickBot="1">
      <c r="L60">
        <v>0</v>
      </c>
      <c r="M60">
        <v>1</v>
      </c>
      <c r="O60" s="15" t="s">
        <v>56</v>
      </c>
      <c r="P60" s="15"/>
    </row>
    <row r="61" spans="1:16" ht="12.75">
      <c r="A61" s="14"/>
      <c r="B61" s="14" t="s">
        <v>72</v>
      </c>
      <c r="C61" s="14" t="s">
        <v>60</v>
      </c>
      <c r="D61" s="14" t="s">
        <v>73</v>
      </c>
      <c r="E61" s="14" t="s">
        <v>74</v>
      </c>
      <c r="F61" s="14" t="s">
        <v>75</v>
      </c>
      <c r="G61" s="14" t="s">
        <v>76</v>
      </c>
      <c r="H61" s="14" t="s">
        <v>77</v>
      </c>
      <c r="I61" s="14" t="s">
        <v>78</v>
      </c>
      <c r="L61">
        <v>1</v>
      </c>
      <c r="M61">
        <v>17</v>
      </c>
      <c r="O61" s="12" t="s">
        <v>57</v>
      </c>
      <c r="P61" s="12">
        <v>0.9998865386191803</v>
      </c>
    </row>
    <row r="62" spans="1:16" ht="12.75">
      <c r="A62" s="12" t="s">
        <v>66</v>
      </c>
      <c r="B62" s="12">
        <v>0</v>
      </c>
      <c r="C62" s="12" t="e">
        <v>#N/A</v>
      </c>
      <c r="D62" s="12" t="e">
        <v>#N/A</v>
      </c>
      <c r="E62" s="12" t="e">
        <v>#N/A</v>
      </c>
      <c r="F62" s="12" t="e">
        <v>#N/A</v>
      </c>
      <c r="G62" s="12" t="e">
        <v>#N/A</v>
      </c>
      <c r="H62" s="12" t="e">
        <v>#N/A</v>
      </c>
      <c r="I62" s="12" t="e">
        <v>#N/A</v>
      </c>
      <c r="L62">
        <v>2</v>
      </c>
      <c r="M62">
        <v>38</v>
      </c>
      <c r="O62" s="12" t="s">
        <v>58</v>
      </c>
      <c r="P62" s="12">
        <v>0.9997730901118456</v>
      </c>
    </row>
    <row r="63" spans="1:16" ht="13.5" thickBot="1">
      <c r="A63" s="13" t="s">
        <v>79</v>
      </c>
      <c r="B63" s="13">
        <v>0.04938990050685189</v>
      </c>
      <c r="C63" s="13">
        <v>0.0005088468619647013</v>
      </c>
      <c r="D63" s="13">
        <v>97.06240560500511</v>
      </c>
      <c r="E63" s="13">
        <v>6.755224549311103E-08</v>
      </c>
      <c r="F63" s="13">
        <v>0.04797711220143291</v>
      </c>
      <c r="G63" s="13">
        <v>0.05080268881227087</v>
      </c>
      <c r="H63" s="13">
        <v>0.04797711220143291</v>
      </c>
      <c r="I63" s="13">
        <v>0.05080268881227087</v>
      </c>
      <c r="L63">
        <v>5</v>
      </c>
      <c r="M63">
        <v>99</v>
      </c>
      <c r="O63" s="12" t="s">
        <v>59</v>
      </c>
      <c r="P63" s="12">
        <v>0.7997730901118456</v>
      </c>
    </row>
    <row r="64" spans="12:16" ht="12.75">
      <c r="L64">
        <v>10</v>
      </c>
      <c r="M64">
        <v>205</v>
      </c>
      <c r="O64" s="12" t="s">
        <v>60</v>
      </c>
      <c r="P64" s="12">
        <v>0.12692754649392005</v>
      </c>
    </row>
    <row r="65" spans="12:16" ht="13.5" thickBot="1">
      <c r="L65">
        <v>15</v>
      </c>
      <c r="M65">
        <v>308</v>
      </c>
      <c r="O65" s="13" t="s">
        <v>61</v>
      </c>
      <c r="P65" s="13">
        <v>6</v>
      </c>
    </row>
    <row r="66" ht="12.75">
      <c r="A66" t="s">
        <v>55</v>
      </c>
    </row>
    <row r="67" ht="13.5" thickBot="1">
      <c r="O67" t="s">
        <v>62</v>
      </c>
    </row>
    <row r="68" spans="1:20" ht="12.75">
      <c r="A68" s="15" t="s">
        <v>56</v>
      </c>
      <c r="B68" s="15"/>
      <c r="O68" s="14"/>
      <c r="P68" s="14" t="s">
        <v>67</v>
      </c>
      <c r="Q68" s="14" t="s">
        <v>68</v>
      </c>
      <c r="R68" s="14" t="s">
        <v>69</v>
      </c>
      <c r="S68" s="14" t="s">
        <v>70</v>
      </c>
      <c r="T68" s="14" t="s">
        <v>71</v>
      </c>
    </row>
    <row r="69" spans="1:20" ht="12.75">
      <c r="A69" s="12" t="s">
        <v>57</v>
      </c>
      <c r="B69" s="12">
        <v>0.9997914255057947</v>
      </c>
      <c r="O69" s="12" t="s">
        <v>63</v>
      </c>
      <c r="P69" s="12">
        <v>1</v>
      </c>
      <c r="Q69" s="12">
        <v>354.9194469897052</v>
      </c>
      <c r="R69" s="12">
        <v>354.9194469897052</v>
      </c>
      <c r="S69" s="12">
        <v>22030.178989628595</v>
      </c>
      <c r="T69" s="12">
        <v>1.2359012920996047E-08</v>
      </c>
    </row>
    <row r="70" spans="1:20" ht="12.75">
      <c r="A70" s="12" t="s">
        <v>58</v>
      </c>
      <c r="B70" s="12">
        <v>0.9995828945149091</v>
      </c>
      <c r="O70" s="12" t="s">
        <v>64</v>
      </c>
      <c r="P70" s="12">
        <v>5</v>
      </c>
      <c r="Q70" s="12">
        <v>0.08055301029483118</v>
      </c>
      <c r="R70" s="12">
        <v>0.016110602058966236</v>
      </c>
      <c r="S70" s="12"/>
      <c r="T70" s="12"/>
    </row>
    <row r="71" spans="1:20" ht="13.5" thickBot="1">
      <c r="A71" s="12" t="s">
        <v>59</v>
      </c>
      <c r="B71" s="12">
        <v>0.799582894514909</v>
      </c>
      <c r="O71" s="13" t="s">
        <v>65</v>
      </c>
      <c r="P71" s="13">
        <v>6</v>
      </c>
      <c r="Q71" s="13">
        <v>355</v>
      </c>
      <c r="R71" s="13"/>
      <c r="S71" s="13"/>
      <c r="T71" s="13"/>
    </row>
    <row r="72" spans="1:2" ht="13.5" thickBot="1">
      <c r="A72" s="12" t="s">
        <v>60</v>
      </c>
      <c r="B72" s="12">
        <v>0.12030611095307418</v>
      </c>
    </row>
    <row r="73" spans="1:23" ht="13.5" thickBot="1">
      <c r="A73" s="13" t="s">
        <v>61</v>
      </c>
      <c r="B73" s="13">
        <v>6</v>
      </c>
      <c r="O73" s="14"/>
      <c r="P73" s="14" t="s">
        <v>72</v>
      </c>
      <c r="Q73" s="14" t="s">
        <v>60</v>
      </c>
      <c r="R73" s="14" t="s">
        <v>73</v>
      </c>
      <c r="S73" s="14" t="s">
        <v>74</v>
      </c>
      <c r="T73" s="14" t="s">
        <v>75</v>
      </c>
      <c r="U73" s="14" t="s">
        <v>76</v>
      </c>
      <c r="V73" s="14" t="s">
        <v>77</v>
      </c>
      <c r="W73" s="14" t="s">
        <v>78</v>
      </c>
    </row>
    <row r="74" spans="15:23" ht="12.75">
      <c r="O74" s="12" t="s">
        <v>66</v>
      </c>
      <c r="P74" s="12">
        <v>0</v>
      </c>
      <c r="Q74" s="12" t="e">
        <v>#N/A</v>
      </c>
      <c r="R74" s="12" t="e">
        <v>#N/A</v>
      </c>
      <c r="S74" s="12" t="e">
        <v>#N/A</v>
      </c>
      <c r="T74" s="12" t="e">
        <v>#N/A</v>
      </c>
      <c r="U74" s="12" t="e">
        <v>#N/A</v>
      </c>
      <c r="V74" s="12" t="e">
        <v>#N/A</v>
      </c>
      <c r="W74" s="12" t="e">
        <v>#N/A</v>
      </c>
    </row>
    <row r="75" spans="1:23" ht="13.5" thickBot="1">
      <c r="A75" t="s">
        <v>62</v>
      </c>
      <c r="O75" s="13" t="s">
        <v>79</v>
      </c>
      <c r="P75" s="13">
        <v>0.04890044736700264</v>
      </c>
      <c r="Q75" s="13">
        <v>0.00032946085370562974</v>
      </c>
      <c r="R75" s="13">
        <v>148.425668230359</v>
      </c>
      <c r="S75" s="13">
        <v>2.633586597357014E-10</v>
      </c>
      <c r="T75" s="13">
        <v>0.04805354128122301</v>
      </c>
      <c r="U75" s="13">
        <v>0.04974735345278228</v>
      </c>
      <c r="V75" s="13">
        <v>0.04805354128122301</v>
      </c>
      <c r="W75" s="13">
        <v>0.04974735345278228</v>
      </c>
    </row>
    <row r="76" spans="1:6" ht="12.75">
      <c r="A76" s="14"/>
      <c r="B76" s="14" t="s">
        <v>67</v>
      </c>
      <c r="C76" s="14" t="s">
        <v>68</v>
      </c>
      <c r="D76" s="14" t="s">
        <v>69</v>
      </c>
      <c r="E76" s="14" t="s">
        <v>70</v>
      </c>
      <c r="F76" s="14" t="s">
        <v>71</v>
      </c>
    </row>
    <row r="77" spans="1:6" ht="12.75">
      <c r="A77" s="12" t="s">
        <v>63</v>
      </c>
      <c r="B77" s="12">
        <v>1</v>
      </c>
      <c r="C77" s="12">
        <v>173.42763219833674</v>
      </c>
      <c r="D77" s="12">
        <v>173.42763219833674</v>
      </c>
      <c r="E77" s="12">
        <v>11982.375325238496</v>
      </c>
      <c r="F77" s="12">
        <v>4.176609015012322E-08</v>
      </c>
    </row>
    <row r="78" spans="1:15" ht="12.75">
      <c r="A78" s="12" t="s">
        <v>64</v>
      </c>
      <c r="B78" s="12">
        <v>5</v>
      </c>
      <c r="C78" s="12">
        <v>0.07236780166326698</v>
      </c>
      <c r="D78" s="12">
        <v>0.014473560332653396</v>
      </c>
      <c r="E78" s="12"/>
      <c r="F78" s="12"/>
      <c r="L78" s="11" t="s">
        <v>107</v>
      </c>
      <c r="O78" t="s">
        <v>55</v>
      </c>
    </row>
    <row r="79" spans="1:13" ht="13.5" thickBot="1">
      <c r="A79" s="13" t="s">
        <v>65</v>
      </c>
      <c r="B79" s="13">
        <v>6</v>
      </c>
      <c r="C79" s="13">
        <v>173.5</v>
      </c>
      <c r="D79" s="13"/>
      <c r="E79" s="13"/>
      <c r="F79" s="13"/>
      <c r="L79" s="11" t="s">
        <v>105</v>
      </c>
      <c r="M79" s="11" t="s">
        <v>106</v>
      </c>
    </row>
    <row r="80" spans="12:16" ht="13.5" thickBot="1">
      <c r="L80">
        <v>0</v>
      </c>
      <c r="M80">
        <v>0</v>
      </c>
      <c r="O80" s="15" t="s">
        <v>56</v>
      </c>
      <c r="P80" s="15"/>
    </row>
    <row r="81" spans="1:16" ht="12.75">
      <c r="A81" s="14"/>
      <c r="B81" s="14" t="s">
        <v>72</v>
      </c>
      <c r="C81" s="14" t="s">
        <v>60</v>
      </c>
      <c r="D81" s="14" t="s">
        <v>73</v>
      </c>
      <c r="E81" s="14" t="s">
        <v>74</v>
      </c>
      <c r="F81" s="14" t="s">
        <v>75</v>
      </c>
      <c r="G81" s="14" t="s">
        <v>76</v>
      </c>
      <c r="H81" s="14" t="s">
        <v>77</v>
      </c>
      <c r="I81" s="14" t="s">
        <v>78</v>
      </c>
      <c r="L81">
        <v>2</v>
      </c>
      <c r="M81">
        <v>12</v>
      </c>
      <c r="O81" s="12" t="s">
        <v>57</v>
      </c>
      <c r="P81" s="12">
        <v>0.9994238068175746</v>
      </c>
    </row>
    <row r="82" spans="1:16" ht="12.75">
      <c r="A82" s="12" t="s">
        <v>66</v>
      </c>
      <c r="B82" s="12">
        <v>0</v>
      </c>
      <c r="C82" s="12" t="e">
        <v>#N/A</v>
      </c>
      <c r="D82" s="12" t="e">
        <v>#N/A</v>
      </c>
      <c r="E82" s="12" t="e">
        <v>#N/A</v>
      </c>
      <c r="F82" s="12" t="e">
        <v>#N/A</v>
      </c>
      <c r="G82" s="12" t="e">
        <v>#N/A</v>
      </c>
      <c r="H82" s="12" t="e">
        <v>#N/A</v>
      </c>
      <c r="I82" s="12" t="e">
        <v>#N/A</v>
      </c>
      <c r="L82">
        <v>5</v>
      </c>
      <c r="M82">
        <v>35</v>
      </c>
      <c r="O82" s="12" t="s">
        <v>58</v>
      </c>
      <c r="P82" s="12">
        <v>0.9988479456337326</v>
      </c>
    </row>
    <row r="83" spans="1:16" ht="13.5" thickBot="1">
      <c r="A83" s="13" t="s">
        <v>79</v>
      </c>
      <c r="B83" s="13">
        <v>0.1055389926251373</v>
      </c>
      <c r="C83" s="13">
        <v>0.000673954731299978</v>
      </c>
      <c r="D83" s="13">
        <v>156.59656016000542</v>
      </c>
      <c r="E83" s="13">
        <v>2.0146659193377951E-10</v>
      </c>
      <c r="F83" s="13">
        <v>0.1038065396657224</v>
      </c>
      <c r="G83" s="13">
        <v>0.1072714455845522</v>
      </c>
      <c r="H83" s="13">
        <v>0.1038065396657224</v>
      </c>
      <c r="I83" s="13">
        <v>0.1072714455845522</v>
      </c>
      <c r="L83">
        <v>10</v>
      </c>
      <c r="M83">
        <v>74</v>
      </c>
      <c r="O83" s="12" t="s">
        <v>59</v>
      </c>
      <c r="P83" s="12">
        <v>0.7988479456337326</v>
      </c>
    </row>
    <row r="84" spans="12:16" ht="12.75">
      <c r="L84">
        <v>20</v>
      </c>
      <c r="M84">
        <v>158</v>
      </c>
      <c r="O84" s="12" t="s">
        <v>60</v>
      </c>
      <c r="P84" s="12">
        <v>0.5738093218824671</v>
      </c>
    </row>
    <row r="85" spans="12:16" ht="13.5" thickBot="1">
      <c r="L85">
        <v>30</v>
      </c>
      <c r="M85">
        <v>245</v>
      </c>
      <c r="O85" s="13" t="s">
        <v>61</v>
      </c>
      <c r="P85" s="13">
        <v>6</v>
      </c>
    </row>
    <row r="86" ht="12.75">
      <c r="A86" t="s">
        <v>55</v>
      </c>
    </row>
    <row r="87" ht="13.5" thickBot="1">
      <c r="O87" t="s">
        <v>62</v>
      </c>
    </row>
    <row r="88" spans="1:20" ht="12.75">
      <c r="A88" s="15" t="s">
        <v>56</v>
      </c>
      <c r="B88" s="15"/>
      <c r="O88" s="14"/>
      <c r="P88" s="14" t="s">
        <v>67</v>
      </c>
      <c r="Q88" s="14" t="s">
        <v>68</v>
      </c>
      <c r="R88" s="14" t="s">
        <v>69</v>
      </c>
      <c r="S88" s="14" t="s">
        <v>70</v>
      </c>
      <c r="T88" s="14" t="s">
        <v>71</v>
      </c>
    </row>
    <row r="89" spans="1:20" ht="12.75">
      <c r="A89" s="12" t="s">
        <v>57</v>
      </c>
      <c r="B89" s="12">
        <v>0.9996511105068493</v>
      </c>
      <c r="O89" s="12" t="s">
        <v>63</v>
      </c>
      <c r="P89" s="12">
        <v>1</v>
      </c>
      <c r="Q89" s="12">
        <v>1427.353714310604</v>
      </c>
      <c r="R89" s="12">
        <v>1427.353714310604</v>
      </c>
      <c r="S89" s="12">
        <v>4335.072956973246</v>
      </c>
      <c r="T89" s="12">
        <v>3.187798387291941E-07</v>
      </c>
    </row>
    <row r="90" spans="1:20" ht="12.75">
      <c r="A90" s="12" t="s">
        <v>58</v>
      </c>
      <c r="B90" s="12">
        <v>0.999302342737577</v>
      </c>
      <c r="O90" s="12" t="s">
        <v>64</v>
      </c>
      <c r="P90" s="12">
        <v>5</v>
      </c>
      <c r="Q90" s="12">
        <v>1.646285689396084</v>
      </c>
      <c r="R90" s="12">
        <v>0.3292571378792168</v>
      </c>
      <c r="S90" s="12"/>
      <c r="T90" s="12"/>
    </row>
    <row r="91" spans="1:20" ht="13.5" thickBot="1">
      <c r="A91" s="12" t="s">
        <v>59</v>
      </c>
      <c r="B91" s="12">
        <v>0.749302342737577</v>
      </c>
      <c r="O91" s="13" t="s">
        <v>65</v>
      </c>
      <c r="P91" s="13">
        <v>6</v>
      </c>
      <c r="Q91" s="13">
        <v>1429</v>
      </c>
      <c r="R91" s="13"/>
      <c r="S91" s="13"/>
      <c r="T91" s="13"/>
    </row>
    <row r="92" spans="1:2" ht="13.5" thickBot="1">
      <c r="A92" s="12" t="s">
        <v>60</v>
      </c>
      <c r="B92" s="12">
        <v>1.119059777692605</v>
      </c>
    </row>
    <row r="93" spans="1:23" ht="13.5" thickBot="1">
      <c r="A93" s="13" t="s">
        <v>61</v>
      </c>
      <c r="B93" s="13">
        <v>5</v>
      </c>
      <c r="O93" s="14"/>
      <c r="P93" s="14" t="s">
        <v>72</v>
      </c>
      <c r="Q93" s="14" t="s">
        <v>60</v>
      </c>
      <c r="R93" s="14" t="s">
        <v>73</v>
      </c>
      <c r="S93" s="14" t="s">
        <v>74</v>
      </c>
      <c r="T93" s="14" t="s">
        <v>75</v>
      </c>
      <c r="U93" s="14" t="s">
        <v>76</v>
      </c>
      <c r="V93" s="14" t="s">
        <v>77</v>
      </c>
      <c r="W93" s="14" t="s">
        <v>78</v>
      </c>
    </row>
    <row r="94" spans="15:23" ht="12.75">
      <c r="O94" s="12" t="s">
        <v>66</v>
      </c>
      <c r="P94" s="12">
        <v>0</v>
      </c>
      <c r="Q94" s="12" t="e">
        <v>#N/A</v>
      </c>
      <c r="R94" s="12" t="e">
        <v>#N/A</v>
      </c>
      <c r="S94" s="12" t="e">
        <v>#N/A</v>
      </c>
      <c r="T94" s="12" t="e">
        <v>#N/A</v>
      </c>
      <c r="U94" s="12" t="e">
        <v>#N/A</v>
      </c>
      <c r="V94" s="12" t="e">
        <v>#N/A</v>
      </c>
      <c r="W94" s="12" t="e">
        <v>#N/A</v>
      </c>
    </row>
    <row r="95" spans="1:23" ht="13.5" thickBot="1">
      <c r="A95" t="s">
        <v>62</v>
      </c>
      <c r="O95" s="13" t="s">
        <v>79</v>
      </c>
      <c r="P95" s="13">
        <v>0.12467060130234989</v>
      </c>
      <c r="Q95" s="13">
        <v>0.0018935023512080147</v>
      </c>
      <c r="R95" s="13">
        <v>65.84127092465064</v>
      </c>
      <c r="S95" s="13">
        <v>1.530171326028712E-08</v>
      </c>
      <c r="T95" s="13">
        <v>0.11980319855437749</v>
      </c>
      <c r="U95" s="13">
        <v>0.1295380040503223</v>
      </c>
      <c r="V95" s="13">
        <v>0.11980319855437749</v>
      </c>
      <c r="W95" s="13">
        <v>0.1295380040503223</v>
      </c>
    </row>
    <row r="96" spans="1:6" ht="12.75">
      <c r="A96" s="14"/>
      <c r="B96" s="14" t="s">
        <v>67</v>
      </c>
      <c r="C96" s="14" t="s">
        <v>68</v>
      </c>
      <c r="D96" s="14" t="s">
        <v>69</v>
      </c>
      <c r="E96" s="14" t="s">
        <v>70</v>
      </c>
      <c r="F96" s="14" t="s">
        <v>71</v>
      </c>
    </row>
    <row r="97" spans="1:6" ht="12.75">
      <c r="A97" s="12" t="s">
        <v>63</v>
      </c>
      <c r="B97" s="12">
        <v>1</v>
      </c>
      <c r="C97" s="12">
        <v>7174.990820855803</v>
      </c>
      <c r="D97" s="12">
        <v>7174.990820855803</v>
      </c>
      <c r="E97" s="12">
        <v>5729.474322488027</v>
      </c>
      <c r="F97" s="12">
        <v>5.0818959288228206E-06</v>
      </c>
    </row>
    <row r="98" spans="1:15" ht="12.75">
      <c r="A98" s="12" t="s">
        <v>64</v>
      </c>
      <c r="B98" s="12">
        <v>4</v>
      </c>
      <c r="C98" s="12">
        <v>5.00917914419769</v>
      </c>
      <c r="D98" s="12">
        <v>1.2522947860494225</v>
      </c>
      <c r="E98" s="12"/>
      <c r="F98" s="12"/>
      <c r="L98" s="11" t="s">
        <v>108</v>
      </c>
      <c r="O98" t="s">
        <v>55</v>
      </c>
    </row>
    <row r="99" spans="1:13" ht="13.5" thickBot="1">
      <c r="A99" s="13" t="s">
        <v>65</v>
      </c>
      <c r="B99" s="13">
        <v>5</v>
      </c>
      <c r="C99" s="13">
        <v>7180</v>
      </c>
      <c r="D99" s="13"/>
      <c r="E99" s="13"/>
      <c r="F99" s="13"/>
      <c r="L99" s="11" t="s">
        <v>105</v>
      </c>
      <c r="M99" s="11" t="s">
        <v>106</v>
      </c>
    </row>
    <row r="100" spans="12:16" ht="13.5" thickBot="1">
      <c r="L100">
        <v>0</v>
      </c>
      <c r="M100">
        <v>0</v>
      </c>
      <c r="O100" s="15" t="s">
        <v>56</v>
      </c>
      <c r="P100" s="15"/>
    </row>
    <row r="101" spans="1:16" ht="12.75">
      <c r="A101" s="14"/>
      <c r="B101" s="14" t="s">
        <v>72</v>
      </c>
      <c r="C101" s="14" t="s">
        <v>60</v>
      </c>
      <c r="D101" s="14" t="s">
        <v>73</v>
      </c>
      <c r="E101" s="14" t="s">
        <v>74</v>
      </c>
      <c r="F101" s="14" t="s">
        <v>75</v>
      </c>
      <c r="G101" s="14" t="s">
        <v>76</v>
      </c>
      <c r="H101" s="14" t="s">
        <v>77</v>
      </c>
      <c r="I101" s="14" t="s">
        <v>78</v>
      </c>
      <c r="L101">
        <v>2</v>
      </c>
      <c r="M101">
        <v>24</v>
      </c>
      <c r="O101" s="12" t="s">
        <v>57</v>
      </c>
      <c r="P101" s="12">
        <v>0.980427352940141</v>
      </c>
    </row>
    <row r="102" spans="1:16" ht="12.75">
      <c r="A102" s="12" t="s">
        <v>66</v>
      </c>
      <c r="B102" s="12">
        <v>0</v>
      </c>
      <c r="C102" s="12" t="e">
        <v>#N/A</v>
      </c>
      <c r="D102" s="12" t="e">
        <v>#N/A</v>
      </c>
      <c r="E102" s="12" t="e">
        <v>#N/A</v>
      </c>
      <c r="F102" s="12" t="e">
        <v>#N/A</v>
      </c>
      <c r="G102" s="12" t="e">
        <v>#N/A</v>
      </c>
      <c r="H102" s="12" t="e">
        <v>#N/A</v>
      </c>
      <c r="I102" s="12" t="e">
        <v>#N/A</v>
      </c>
      <c r="L102">
        <v>5</v>
      </c>
      <c r="M102">
        <v>66</v>
      </c>
      <c r="O102" s="12" t="s">
        <v>58</v>
      </c>
      <c r="P102" s="12">
        <v>0.9612377943932119</v>
      </c>
    </row>
    <row r="103" spans="1:16" ht="13.5" thickBot="1">
      <c r="A103" s="13" t="s">
        <v>79</v>
      </c>
      <c r="B103" s="13">
        <v>0.0880700011923361</v>
      </c>
      <c r="C103" s="13">
        <v>0.0008773073521298239</v>
      </c>
      <c r="D103" s="13">
        <v>100.38671279629662</v>
      </c>
      <c r="E103" s="13">
        <v>5.904172918895094E-08</v>
      </c>
      <c r="F103" s="13">
        <v>0.08563420044363641</v>
      </c>
      <c r="G103" s="13">
        <v>0.09050580194103579</v>
      </c>
      <c r="H103" s="13">
        <v>0.08563420044363641</v>
      </c>
      <c r="I103" s="13">
        <v>0.09050580194103579</v>
      </c>
      <c r="L103">
        <v>10</v>
      </c>
      <c r="M103">
        <v>187</v>
      </c>
      <c r="O103" s="12" t="s">
        <v>59</v>
      </c>
      <c r="P103" s="12">
        <v>0.7612377943932119</v>
      </c>
    </row>
    <row r="104" spans="12:16" ht="12.75">
      <c r="L104">
        <v>50</v>
      </c>
      <c r="M104">
        <v>482</v>
      </c>
      <c r="O104" s="12" t="s">
        <v>60</v>
      </c>
      <c r="P104" s="12">
        <v>9.89472480272318</v>
      </c>
    </row>
    <row r="105" spans="12:16" ht="13.5" thickBot="1">
      <c r="L105">
        <v>100</v>
      </c>
      <c r="M105">
        <v>687</v>
      </c>
      <c r="O105" s="13" t="s">
        <v>61</v>
      </c>
      <c r="P105" s="13">
        <v>6</v>
      </c>
    </row>
    <row r="106" ht="12.75">
      <c r="A106" t="s">
        <v>55</v>
      </c>
    </row>
    <row r="107" ht="13.5" thickBot="1">
      <c r="O107" t="s">
        <v>62</v>
      </c>
    </row>
    <row r="108" spans="1:20" ht="12.75">
      <c r="A108" s="15" t="s">
        <v>56</v>
      </c>
      <c r="B108" s="15"/>
      <c r="O108" s="14"/>
      <c r="P108" s="14" t="s">
        <v>67</v>
      </c>
      <c r="Q108" s="14" t="s">
        <v>68</v>
      </c>
      <c r="R108" s="14" t="s">
        <v>69</v>
      </c>
      <c r="S108" s="14" t="s">
        <v>70</v>
      </c>
      <c r="T108" s="14" t="s">
        <v>71</v>
      </c>
    </row>
    <row r="109" spans="1:20" ht="12.75">
      <c r="A109" s="12" t="s">
        <v>57</v>
      </c>
      <c r="B109" s="12">
        <v>0.9985080925739845</v>
      </c>
      <c r="O109" s="12" t="s">
        <v>63</v>
      </c>
      <c r="P109" s="12">
        <v>1</v>
      </c>
      <c r="Q109" s="12">
        <v>12139.472105391873</v>
      </c>
      <c r="R109" s="12">
        <v>12139.472105391873</v>
      </c>
      <c r="S109" s="12">
        <v>123.99162784287995</v>
      </c>
      <c r="T109" s="12">
        <v>0.0003701427967747174</v>
      </c>
    </row>
    <row r="110" spans="1:20" ht="12.75">
      <c r="A110" s="12" t="s">
        <v>58</v>
      </c>
      <c r="B110" s="12">
        <v>0.9970184109357368</v>
      </c>
      <c r="O110" s="12" t="s">
        <v>64</v>
      </c>
      <c r="P110" s="12">
        <v>5</v>
      </c>
      <c r="Q110" s="12">
        <v>489.5278946081264</v>
      </c>
      <c r="R110" s="12">
        <v>97.90557892162528</v>
      </c>
      <c r="S110" s="12"/>
      <c r="T110" s="12"/>
    </row>
    <row r="111" spans="1:20" ht="13.5" thickBot="1">
      <c r="A111" s="12" t="s">
        <v>59</v>
      </c>
      <c r="B111" s="12">
        <v>0.7470184109357368</v>
      </c>
      <c r="O111" s="13" t="s">
        <v>65</v>
      </c>
      <c r="P111" s="13">
        <v>6</v>
      </c>
      <c r="Q111" s="13">
        <v>12629</v>
      </c>
      <c r="R111" s="13"/>
      <c r="S111" s="13"/>
      <c r="T111" s="13"/>
    </row>
    <row r="112" spans="1:2" ht="13.5" thickBot="1">
      <c r="A112" s="12" t="s">
        <v>60</v>
      </c>
      <c r="B112" s="12">
        <v>0.22045385400915807</v>
      </c>
    </row>
    <row r="113" spans="1:23" ht="13.5" thickBot="1">
      <c r="A113" s="13" t="s">
        <v>61</v>
      </c>
      <c r="B113" s="13">
        <v>5</v>
      </c>
      <c r="O113" s="14"/>
      <c r="P113" s="14" t="s">
        <v>72</v>
      </c>
      <c r="Q113" s="14" t="s">
        <v>60</v>
      </c>
      <c r="R113" s="14" t="s">
        <v>73</v>
      </c>
      <c r="S113" s="14" t="s">
        <v>74</v>
      </c>
      <c r="T113" s="14" t="s">
        <v>75</v>
      </c>
      <c r="U113" s="14" t="s">
        <v>76</v>
      </c>
      <c r="V113" s="14" t="s">
        <v>77</v>
      </c>
      <c r="W113" s="14" t="s">
        <v>78</v>
      </c>
    </row>
    <row r="114" spans="15:23" ht="12.75">
      <c r="O114" s="12" t="s">
        <v>66</v>
      </c>
      <c r="P114" s="12">
        <v>0</v>
      </c>
      <c r="Q114" s="12" t="e">
        <v>#N/A</v>
      </c>
      <c r="R114" s="12" t="e">
        <v>#N/A</v>
      </c>
      <c r="S114" s="12" t="e">
        <v>#N/A</v>
      </c>
      <c r="T114" s="12" t="e">
        <v>#N/A</v>
      </c>
      <c r="U114" s="12" t="e">
        <v>#N/A</v>
      </c>
      <c r="V114" s="12" t="e">
        <v>#N/A</v>
      </c>
      <c r="W114" s="12" t="e">
        <v>#N/A</v>
      </c>
    </row>
    <row r="115" spans="1:23" ht="13.5" thickBot="1">
      <c r="A115" t="s">
        <v>62</v>
      </c>
      <c r="O115" s="13" t="s">
        <v>79</v>
      </c>
      <c r="P115" s="13">
        <v>0.12771938499907282</v>
      </c>
      <c r="Q115" s="13">
        <v>0.011469926575040349</v>
      </c>
      <c r="R115" s="13">
        <v>11.135152798362489</v>
      </c>
      <c r="S115" s="13">
        <v>0.00010186119122146492</v>
      </c>
      <c r="T115" s="13">
        <v>0.09823500009995952</v>
      </c>
      <c r="U115" s="13">
        <v>0.1572037698981861</v>
      </c>
      <c r="V115" s="13">
        <v>0.09823500009995952</v>
      </c>
      <c r="W115" s="13">
        <v>0.1572037698981861</v>
      </c>
    </row>
    <row r="116" spans="1:6" ht="12.75">
      <c r="A116" s="14"/>
      <c r="B116" s="14" t="s">
        <v>67</v>
      </c>
      <c r="C116" s="14" t="s">
        <v>68</v>
      </c>
      <c r="D116" s="14" t="s">
        <v>69</v>
      </c>
      <c r="E116" s="14" t="s">
        <v>70</v>
      </c>
      <c r="F116" s="14" t="s">
        <v>71</v>
      </c>
    </row>
    <row r="117" spans="1:6" ht="12.75">
      <c r="A117" s="12" t="s">
        <v>63</v>
      </c>
      <c r="B117" s="12">
        <v>1</v>
      </c>
      <c r="C117" s="12">
        <v>65.00560039301006</v>
      </c>
      <c r="D117" s="12">
        <v>65.00560039301006</v>
      </c>
      <c r="E117" s="12">
        <v>1337.5664981949428</v>
      </c>
      <c r="F117" s="12">
        <v>4.4960385080107744E-05</v>
      </c>
    </row>
    <row r="118" spans="1:6" ht="12.75">
      <c r="A118" s="12" t="s">
        <v>64</v>
      </c>
      <c r="B118" s="12">
        <v>4</v>
      </c>
      <c r="C118" s="12">
        <v>0.1943996069899647</v>
      </c>
      <c r="D118" s="12">
        <v>0.048599901747491174</v>
      </c>
      <c r="E118" s="12"/>
      <c r="F118" s="12"/>
    </row>
    <row r="119" spans="1:6" ht="13.5" thickBot="1">
      <c r="A119" s="13" t="s">
        <v>65</v>
      </c>
      <c r="B119" s="13">
        <v>5</v>
      </c>
      <c r="C119" s="13">
        <v>65.2</v>
      </c>
      <c r="D119" s="13"/>
      <c r="E119" s="13"/>
      <c r="F119" s="13"/>
    </row>
    <row r="120" ht="13.5" thickBot="1"/>
    <row r="121" spans="1:9" ht="12.75">
      <c r="A121" s="14"/>
      <c r="B121" s="14" t="s">
        <v>72</v>
      </c>
      <c r="C121" s="14" t="s">
        <v>60</v>
      </c>
      <c r="D121" s="14" t="s">
        <v>73</v>
      </c>
      <c r="E121" s="14" t="s">
        <v>74</v>
      </c>
      <c r="F121" s="14" t="s">
        <v>75</v>
      </c>
      <c r="G121" s="14" t="s">
        <v>76</v>
      </c>
      <c r="H121" s="14" t="s">
        <v>77</v>
      </c>
      <c r="I121" s="14" t="s">
        <v>78</v>
      </c>
    </row>
    <row r="122" spans="1:9" ht="12.75">
      <c r="A122" s="12" t="s">
        <v>66</v>
      </c>
      <c r="B122" s="12">
        <v>0</v>
      </c>
      <c r="C122" s="12" t="e">
        <v>#N/A</v>
      </c>
      <c r="D122" s="12" t="e">
        <v>#N/A</v>
      </c>
      <c r="E122" s="12" t="e">
        <v>#N/A</v>
      </c>
      <c r="F122" s="12" t="e">
        <v>#N/A</v>
      </c>
      <c r="G122" s="12" t="e">
        <v>#N/A</v>
      </c>
      <c r="H122" s="12" t="e">
        <v>#N/A</v>
      </c>
      <c r="I122" s="12" t="e">
        <v>#N/A</v>
      </c>
    </row>
    <row r="123" spans="1:9" ht="13.5" thickBot="1">
      <c r="A123" s="13" t="s">
        <v>79</v>
      </c>
      <c r="B123" s="13">
        <v>0.04772264720331251</v>
      </c>
      <c r="C123" s="13">
        <v>0.0009234119844859838</v>
      </c>
      <c r="D123" s="13">
        <v>51.680775217442374</v>
      </c>
      <c r="E123" s="13">
        <v>8.389806319716775E-07</v>
      </c>
      <c r="F123" s="13">
        <v>0.04515883920864705</v>
      </c>
      <c r="G123" s="13">
        <v>0.050286455197977975</v>
      </c>
      <c r="H123" s="13">
        <v>0.04515883920864705</v>
      </c>
      <c r="I123" s="13">
        <v>0.050286455197977975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8" sqref="C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Timothy M Russell</cp:lastModifiedBy>
  <cp:lastPrinted>2007-09-07T13:11:51Z</cp:lastPrinted>
  <dcterms:created xsi:type="dcterms:W3CDTF">2005-05-06T16:37:32Z</dcterms:created>
  <dcterms:modified xsi:type="dcterms:W3CDTF">2008-01-18T20:52:36Z</dcterms:modified>
  <cp:category/>
  <cp:version/>
  <cp:contentType/>
  <cp:contentStatus/>
</cp:coreProperties>
</file>