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5" yWindow="90" windowWidth="25440" windowHeight="13350"/>
  </bookViews>
  <sheets>
    <sheet name="Final" sheetId="1" r:id="rId1"/>
    <sheet name="Work" sheetId="2" r:id="rId2"/>
    <sheet name="Individual" sheetId="3" r:id="rId3"/>
    <sheet name="Averages" sheetId="4" r:id="rId4"/>
  </sheets>
  <calcPr calcId="145621"/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4" i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4" i="2"/>
  <c r="L28" i="1"/>
  <c r="L29" i="1"/>
  <c r="L30" i="1"/>
  <c r="L31" i="1"/>
  <c r="AY5" i="2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X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4" i="2"/>
  <c r="AK5" i="2" l="1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4" i="2"/>
  <c r="X10" i="2"/>
  <c r="X5" i="2" l="1"/>
  <c r="X6" i="2"/>
  <c r="X7" i="2"/>
  <c r="X8" i="2"/>
  <c r="X9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4" i="2"/>
  <c r="F30" i="1" l="1"/>
  <c r="F29" i="1"/>
  <c r="E31" i="1"/>
  <c r="E29" i="1"/>
  <c r="N25" i="3" l="1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G37" i="2" l="1"/>
  <c r="G38" i="2"/>
  <c r="G39" i="2"/>
  <c r="G40" i="2"/>
  <c r="G41" i="2"/>
  <c r="G36" i="2"/>
  <c r="K31" i="1" l="1"/>
  <c r="K28" i="1"/>
  <c r="K30" i="1"/>
  <c r="K29" i="1" l="1"/>
  <c r="Q31" i="1" l="1"/>
  <c r="P31" i="1"/>
  <c r="O31" i="1"/>
  <c r="N31" i="1"/>
  <c r="M31" i="1"/>
  <c r="J31" i="1"/>
  <c r="I31" i="1"/>
  <c r="H31" i="1"/>
  <c r="G31" i="1"/>
  <c r="F31" i="1"/>
  <c r="Q30" i="1"/>
  <c r="P30" i="1"/>
  <c r="O30" i="1"/>
  <c r="N30" i="1"/>
  <c r="M30" i="1"/>
  <c r="J30" i="1"/>
  <c r="I30" i="1"/>
  <c r="H30" i="1"/>
  <c r="G30" i="1"/>
  <c r="E30" i="1"/>
  <c r="Q29" i="1"/>
  <c r="P29" i="1"/>
  <c r="O29" i="1"/>
  <c r="N29" i="1"/>
  <c r="M29" i="1"/>
  <c r="J29" i="1"/>
  <c r="I29" i="1"/>
  <c r="H29" i="1"/>
  <c r="G29" i="1"/>
  <c r="Q28" i="1"/>
  <c r="P28" i="1"/>
  <c r="O28" i="1"/>
  <c r="N28" i="1"/>
  <c r="M28" i="1"/>
  <c r="J28" i="1"/>
  <c r="I28" i="1"/>
  <c r="H28" i="1"/>
  <c r="G28" i="1"/>
  <c r="F28" i="1"/>
  <c r="E28" i="1"/>
  <c r="E3" i="2" l="1"/>
  <c r="E4" i="2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B36" i="2" s="1"/>
  <c r="E27" i="2"/>
  <c r="F27" i="2" s="1"/>
  <c r="B37" i="2" s="1"/>
  <c r="E28" i="2"/>
  <c r="F28" i="2" s="1"/>
  <c r="B38" i="2" s="1"/>
  <c r="E29" i="2"/>
  <c r="F29" i="2" s="1"/>
  <c r="B39" i="2" s="1"/>
  <c r="E2" i="2"/>
  <c r="F3" i="2" l="1"/>
  <c r="F2" i="2"/>
  <c r="AY4" i="2"/>
</calcChain>
</file>

<file path=xl/sharedStrings.xml><?xml version="1.0" encoding="utf-8"?>
<sst xmlns="http://schemas.openxmlformats.org/spreadsheetml/2006/main" count="199" uniqueCount="92">
  <si>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</si>
  <si>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</si>
  <si>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</si>
  <si>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</si>
  <si>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</si>
  <si>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</si>
  <si>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</si>
  <si>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</si>
  <si>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</si>
  <si>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</si>
  <si>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</si>
  <si>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</si>
  <si>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</si>
  <si>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</si>
  <si>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</si>
  <si>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</si>
  <si>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</si>
  <si>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</si>
  <si>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</si>
  <si>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</si>
  <si>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</si>
  <si>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</si>
  <si>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</si>
  <si>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</si>
  <si>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</si>
  <si>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</si>
  <si>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</si>
  <si>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</si>
  <si>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</si>
  <si>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</si>
  <si>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</si>
  <si>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</si>
  <si>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</si>
  <si>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</si>
  <si>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</si>
  <si>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</si>
  <si>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</si>
  <si>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</si>
  <si>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</si>
  <si>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</si>
  <si>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</si>
  <si>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</si>
  <si>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</si>
  <si>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</si>
  <si>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</si>
  <si>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</si>
  <si>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</si>
  <si>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Site</t>
  </si>
  <si>
    <t>Filter Wt</t>
  </si>
  <si>
    <t>Phosphate</t>
  </si>
  <si>
    <t>abs</t>
  </si>
  <si>
    <t>conc</t>
  </si>
  <si>
    <t>Abs</t>
  </si>
  <si>
    <t xml:space="preserve"> Filter + Weight</t>
  </si>
  <si>
    <t># mL</t>
  </si>
  <si>
    <t>TSS MG/L</t>
  </si>
  <si>
    <t>Total P</t>
  </si>
  <si>
    <t>Temperature in Degrees Centigrade</t>
  </si>
  <si>
    <t>Conductivity in µS,  temperature-compensated</t>
  </si>
  <si>
    <t>Oxygen in ppm or mg/L</t>
  </si>
  <si>
    <t>O2 saturation in percent</t>
  </si>
  <si>
    <t>.</t>
  </si>
  <si>
    <t>Bacteria in fecal coliform colonies per 100 mL</t>
  </si>
  <si>
    <t>TSS--Suspended sediment in mg/L</t>
  </si>
  <si>
    <t xml:space="preserve">N:P: ratio of dissolved N to dissolved P.  N:P &gt; 16:1 suggests P limitation; N:P &lt; 16:1 indicates N limitation </t>
  </si>
  <si>
    <t>Total P as particulate P in µmoles P/L</t>
  </si>
  <si>
    <t>Sechhi reading in cm</t>
  </si>
  <si>
    <t>DIP:  dissolved inorganic phosphate in µmoles P/L</t>
  </si>
  <si>
    <t>NH4:  dissolved ammonium nitrogen in µmoles N/L</t>
  </si>
  <si>
    <t>NO2+NO3: dissolved nitrite+nitrate in µmoles N/L</t>
  </si>
  <si>
    <t>Averages</t>
  </si>
  <si>
    <t>PC1</t>
  </si>
  <si>
    <t>PC2</t>
  </si>
  <si>
    <t>Canoe</t>
  </si>
  <si>
    <t>CPC</t>
  </si>
  <si>
    <t>YR FW</t>
  </si>
  <si>
    <t>YR SW</t>
  </si>
  <si>
    <t xml:space="preserve"> </t>
  </si>
  <si>
    <t>York River Fresh</t>
  </si>
  <si>
    <t>York river Salt</t>
  </si>
  <si>
    <t>York F</t>
  </si>
  <si>
    <t>York S</t>
  </si>
  <si>
    <t>Ammonium</t>
  </si>
  <si>
    <t>Water Sample</t>
  </si>
  <si>
    <t>Sediment Sample</t>
  </si>
  <si>
    <t>(DIP)</t>
  </si>
  <si>
    <r>
      <t>(NH</t>
    </r>
    <r>
      <rPr>
        <b/>
        <sz val="16"/>
        <color theme="1"/>
        <rFont val="Calibri"/>
        <family val="2"/>
      </rPr>
      <t>₄)</t>
    </r>
  </si>
  <si>
    <r>
      <t>(NO</t>
    </r>
    <r>
      <rPr>
        <b/>
        <sz val="16"/>
        <color theme="1"/>
        <rFont val="Calibri"/>
        <family val="2"/>
      </rPr>
      <t>₂+ NO₃)</t>
    </r>
  </si>
  <si>
    <t>Nitrate</t>
  </si>
  <si>
    <t>Conc</t>
  </si>
  <si>
    <t>College Creek Alliance Water Quality Survey, July 2013</t>
  </si>
  <si>
    <t>Mult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</si>
</sst>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0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0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0" borderId="0" xfId="0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2" fontId="0" fillId="0" borderId="0" xfId="0" applyNumberFormat="1" applyFill="1"/>
    <xf numFmtId="165" fontId="0" fillId="0" borderId="0" xfId="0" applyNumberFormat="1" applyFill="1" applyAlignment="1">
      <alignment horizontal="center"/>
    </xf>
    <xf numFmtId="164" fontId="0" fillId="0" borderId="0" xfId="0" applyNumberFormat="1" applyFill="1"/>
    <xf numFmtId="165" fontId="0" fillId="0" borderId="0" xfId="0" applyNumberFormat="1" applyFill="1"/>
    <xf numFmtId="0" fontId="1" fillId="0" borderId="0" xfId="0" applyFont="1" applyFill="1" applyAlignment="1">
      <alignment horizontal="center"/>
    </xf>
    <xf numFmtId="1" fontId="0" fillId="0" borderId="0" xfId="0" applyNumberFormat="1" applyFill="1"/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3285214348206E-2"/>
          <c:y val="2.8252405949256341E-2"/>
          <c:w val="0.62930249343832023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0"/>
            <c:dispEq val="0"/>
          </c:trendline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1783377077865266"/>
                  <c:y val="-0.12121609798775153"/>
                </c:manualLayout>
              </c:layout>
              <c:numFmt formatCode="General" sourceLinked="0"/>
            </c:trendlineLbl>
          </c:trendline>
          <c:xVal>
            <c:numRef>
              <c:f>Work!$Z$5:$Z$10</c:f>
              <c:numCache>
                <c:formatCode>General</c:formatCode>
                <c:ptCount val="6"/>
                <c:pt idx="0">
                  <c:v>1</c:v>
                </c:pt>
                <c:pt idx="1">
                  <c:v>86</c:v>
                </c:pt>
                <c:pt idx="2">
                  <c:v>140</c:v>
                </c:pt>
                <c:pt idx="3">
                  <c:v>259</c:v>
                </c:pt>
                <c:pt idx="4">
                  <c:v>530</c:v>
                </c:pt>
                <c:pt idx="5">
                  <c:v>827</c:v>
                </c:pt>
              </c:numCache>
            </c:numRef>
          </c:xVal>
          <c:yVal>
            <c:numRef>
              <c:f>Work!$AA$5:$AA$10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55136"/>
        <c:axId val="95511680"/>
      </c:scatterChart>
      <c:valAx>
        <c:axId val="9255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511680"/>
        <c:crosses val="autoZero"/>
        <c:crossBetween val="midCat"/>
      </c:valAx>
      <c:valAx>
        <c:axId val="95511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55513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7748906386701664"/>
                  <c:y val="2.267351997666958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Work!$BA$5:$BA$10</c:f>
              <c:numCache>
                <c:formatCode>General</c:formatCode>
                <c:ptCount val="6"/>
              </c:numCache>
            </c:numRef>
          </c:xVal>
          <c:yVal>
            <c:numRef>
              <c:f>Work!$BB$5:$BB$10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85056"/>
        <c:axId val="96286592"/>
      </c:scatterChart>
      <c:valAx>
        <c:axId val="9628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286592"/>
        <c:crosses val="autoZero"/>
        <c:crossBetween val="midCat"/>
      </c:valAx>
      <c:valAx>
        <c:axId val="9628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2850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500153105861764"/>
          <c:y val="0.41319590259550892"/>
          <c:w val="0.25208377077865263"/>
          <c:h val="0.1562503645377661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Work!$N$4</c:f>
              <c:strCache>
                <c:ptCount val="1"/>
                <c:pt idx="0">
                  <c:v>conc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085506572370918"/>
                  <c:y val="-8.8932765579529144E-2"/>
                </c:manualLayout>
              </c:layout>
              <c:numFmt formatCode="General" sourceLinked="0"/>
            </c:trendlineLbl>
          </c:trendline>
          <c:xVal>
            <c:numRef>
              <c:f>Work!$M$5:$M$10</c:f>
              <c:numCache>
                <c:formatCode>General</c:formatCode>
                <c:ptCount val="6"/>
                <c:pt idx="0">
                  <c:v>1</c:v>
                </c:pt>
                <c:pt idx="1">
                  <c:v>29</c:v>
                </c:pt>
                <c:pt idx="2">
                  <c:v>47</c:v>
                </c:pt>
                <c:pt idx="3">
                  <c:v>105</c:v>
                </c:pt>
                <c:pt idx="4">
                  <c:v>207</c:v>
                </c:pt>
                <c:pt idx="5">
                  <c:v>316</c:v>
                </c:pt>
              </c:numCache>
            </c:numRef>
          </c:xVal>
          <c:yVal>
            <c:numRef>
              <c:f>Work!$N$5:$N$10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99424"/>
        <c:axId val="109000960"/>
      </c:scatterChart>
      <c:valAx>
        <c:axId val="10899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000960"/>
        <c:crosses val="autoZero"/>
        <c:crossBetween val="midCat"/>
      </c:valAx>
      <c:valAx>
        <c:axId val="109000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9994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7501574803149607"/>
                  <c:y val="-1.4108705161854768E-2"/>
                </c:manualLayout>
              </c:layout>
              <c:numFmt formatCode="General" sourceLinked="0"/>
            </c:trendlineLbl>
          </c:trendline>
          <c:xVal>
            <c:numRef>
              <c:f>Work!$AM$5:$AM$10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49</c:v>
                </c:pt>
                <c:pt idx="3">
                  <c:v>152</c:v>
                </c:pt>
                <c:pt idx="4">
                  <c:v>598</c:v>
                </c:pt>
                <c:pt idx="5">
                  <c:v>1903</c:v>
                </c:pt>
              </c:numCache>
            </c:numRef>
          </c:xVal>
          <c:yVal>
            <c:numRef>
              <c:f>Work!$AN$5:$AN$10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06656"/>
        <c:axId val="124582912"/>
      </c:scatterChart>
      <c:valAx>
        <c:axId val="12120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582912"/>
        <c:crosses val="autoZero"/>
        <c:crossBetween val="midCat"/>
      </c:valAx>
      <c:valAx>
        <c:axId val="124582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2066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numFmt formatCode="General" sourceLinked="0"/>
            </c:trendlineLbl>
          </c:trendline>
          <c:xVal>
            <c:numRef>
              <c:f>Work!$AM$27:$AM$32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29</c:v>
                </c:pt>
                <c:pt idx="3">
                  <c:v>74</c:v>
                </c:pt>
                <c:pt idx="4">
                  <c:v>135</c:v>
                </c:pt>
                <c:pt idx="5">
                  <c:v>1622</c:v>
                </c:pt>
              </c:numCache>
            </c:numRef>
          </c:xVal>
          <c:yVal>
            <c:numRef>
              <c:f>Work!$AN$27:$AN$32</c:f>
              <c:numCache>
                <c:formatCode>0</c:formatCod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70368"/>
        <c:axId val="92571904"/>
      </c:scatterChart>
      <c:valAx>
        <c:axId val="9257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571904"/>
        <c:crosses val="autoZero"/>
        <c:crossBetween val="midCat"/>
      </c:valAx>
      <c:valAx>
        <c:axId val="925719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25703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209550</xdr:colOff>
      <xdr:row>11</xdr:row>
      <xdr:rowOff>152400</xdr:rowOff>
    </xdr:from>
    <xdr:to>
      <xdr:col>32</xdr:col>
      <xdr:colOff>514350</xdr:colOff>
      <xdr:row>26</xdr:row>
      <xdr:rowOff>38100</xdr:rowOff>
    </xdr:to>
    <xdr:graphicFrame macro="">
      <xdr:nvGraphicFramePr>
        <xdr:cNvPr id="14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57150</xdr:colOff>
      <xdr:row>11</xdr:row>
      <xdr:rowOff>38100</xdr:rowOff>
    </xdr:from>
    <xdr:to>
      <xdr:col>59</xdr:col>
      <xdr:colOff>361950</xdr:colOff>
      <xdr:row>25</xdr:row>
      <xdr:rowOff>114300</xdr:rowOff>
    </xdr:to>
    <xdr:graphicFrame macro="">
      <xdr:nvGraphicFramePr>
        <xdr:cNvPr id="14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9525</xdr:colOff>
      <xdr:row>11</xdr:row>
      <xdr:rowOff>47624</xdr:rowOff>
    </xdr:from>
    <xdr:to>
      <xdr:col>19</xdr:col>
      <xdr:colOff>419100</xdr:colOff>
      <xdr:row>27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600075</xdr:colOff>
      <xdr:row>10</xdr:row>
      <xdr:rowOff>95250</xdr:rowOff>
    </xdr:from>
    <xdr:to>
      <xdr:col>45</xdr:col>
      <xdr:colOff>295275</xdr:colOff>
      <xdr:row>24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561975</xdr:colOff>
      <xdr:row>32</xdr:row>
      <xdr:rowOff>128587</xdr:rowOff>
    </xdr:from>
    <xdr:to>
      <xdr:col>45</xdr:col>
      <xdr:colOff>257175</xdr:colOff>
      <xdr:row>47</xdr:row>
      <xdr:rowOff>14287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workbookViewId="0">
      <selection activeCell="A2" sqref="A2"/>
    </sheetView>
  </sheetViews>
  <sheetFormatPr defaultRowHeight="15" x14ac:dyDescent="0.25"/>
  <cols>
    <col min="2" max="2" width="19.42578125" customWidth="1"/>
  </cols>
  <sheetData>
    <row r="1" spans="1:17" x14ac:dyDescent="0.25">
      <c r="A1" s="2" t="s">
        <v>90</v>
      </c>
    </row>
    <row r="3" spans="1:17" x14ac:dyDescent="0.25">
      <c r="A3" s="3" t="s">
        <v>0</v>
      </c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x14ac:dyDescent="0.25">
      <c r="A4" s="9">
        <v>1</v>
      </c>
      <c r="B4" s="3" t="s">
        <v>17</v>
      </c>
      <c r="C4" s="3" t="s">
        <v>18</v>
      </c>
      <c r="D4" s="13">
        <v>41473</v>
      </c>
      <c r="E4" s="6">
        <v>21.7</v>
      </c>
      <c r="F4" s="7">
        <v>468.8</v>
      </c>
      <c r="G4" s="8">
        <v>6.77</v>
      </c>
      <c r="H4" s="7">
        <v>77.2</v>
      </c>
      <c r="I4" s="7">
        <v>33</v>
      </c>
      <c r="J4" s="8">
        <v>7.14</v>
      </c>
      <c r="K4" s="17">
        <v>12.33333333333321</v>
      </c>
      <c r="L4" s="15">
        <v>0.72986666666666677</v>
      </c>
      <c r="M4" s="15">
        <v>9.5200000000000007E-2</v>
      </c>
      <c r="N4" s="17">
        <v>9.4733999999999998</v>
      </c>
      <c r="O4" s="14">
        <v>1.2478</v>
      </c>
      <c r="P4" s="18">
        <f>+(O4+N4)/M4</f>
        <v>112.61764705882352</v>
      </c>
      <c r="Q4" s="7">
        <v>90</v>
      </c>
    </row>
    <row r="5" spans="1:17" x14ac:dyDescent="0.25">
      <c r="A5" s="9">
        <v>2</v>
      </c>
      <c r="B5" s="3" t="s">
        <v>19</v>
      </c>
      <c r="C5" s="3" t="s">
        <v>18</v>
      </c>
      <c r="D5" s="13">
        <v>41473</v>
      </c>
      <c r="E5" s="6">
        <v>21.7</v>
      </c>
      <c r="F5" s="7">
        <v>473</v>
      </c>
      <c r="G5" s="8">
        <v>6.32</v>
      </c>
      <c r="H5" s="7">
        <v>71.8</v>
      </c>
      <c r="I5" s="7">
        <v>100</v>
      </c>
      <c r="J5" s="8">
        <v>7.26</v>
      </c>
      <c r="K5" s="17">
        <v>3.9999999999995595</v>
      </c>
      <c r="L5" s="15">
        <v>0.58072000000000001</v>
      </c>
      <c r="M5" s="15">
        <v>0.19040000000000001</v>
      </c>
      <c r="N5" s="17">
        <v>8.3653999999999993</v>
      </c>
      <c r="O5" s="14">
        <v>3.5599000000000003</v>
      </c>
      <c r="P5" s="18">
        <f t="shared" ref="P5:P27" si="0">+(O5+N5)/M5</f>
        <v>62.632878151260499</v>
      </c>
      <c r="Q5" s="7">
        <v>120</v>
      </c>
    </row>
    <row r="6" spans="1:17" x14ac:dyDescent="0.25">
      <c r="A6" s="9">
        <v>3</v>
      </c>
      <c r="B6" s="3" t="s">
        <v>20</v>
      </c>
      <c r="C6" s="3" t="s">
        <v>18</v>
      </c>
      <c r="D6" s="13">
        <v>41473</v>
      </c>
      <c r="E6" s="6">
        <v>24</v>
      </c>
      <c r="F6" s="7">
        <v>452.4</v>
      </c>
      <c r="G6" s="8">
        <v>4.76</v>
      </c>
      <c r="H6" s="7">
        <v>56.6</v>
      </c>
      <c r="I6" s="7">
        <v>0</v>
      </c>
      <c r="J6" s="8">
        <v>7.05</v>
      </c>
      <c r="K6" s="17">
        <v>6.2666666666674562</v>
      </c>
      <c r="L6" s="15">
        <v>1.7516799999999999</v>
      </c>
      <c r="M6" s="15">
        <v>0.38080000000000003</v>
      </c>
      <c r="N6" s="17">
        <v>11.855599999999999</v>
      </c>
      <c r="O6" s="14">
        <v>4.9178000000000006</v>
      </c>
      <c r="P6" s="18">
        <f t="shared" si="0"/>
        <v>44.047794117647051</v>
      </c>
      <c r="Q6" s="7">
        <v>105</v>
      </c>
    </row>
    <row r="7" spans="1:17" x14ac:dyDescent="0.25">
      <c r="A7" s="9">
        <v>4</v>
      </c>
      <c r="B7" s="3" t="s">
        <v>21</v>
      </c>
      <c r="C7" s="3" t="s">
        <v>22</v>
      </c>
      <c r="D7" s="13">
        <v>41473</v>
      </c>
      <c r="E7" s="6">
        <v>28.9</v>
      </c>
      <c r="F7" s="7">
        <v>262.3</v>
      </c>
      <c r="G7" s="8">
        <v>7.95</v>
      </c>
      <c r="H7" s="7">
        <v>103.5</v>
      </c>
      <c r="I7" s="7">
        <v>33</v>
      </c>
      <c r="J7" s="8">
        <v>7.75</v>
      </c>
      <c r="K7" s="17">
        <v>1.9000000000000128</v>
      </c>
      <c r="L7" s="15">
        <v>0.44744</v>
      </c>
      <c r="M7" s="15">
        <v>9.5200000000000007E-2</v>
      </c>
      <c r="N7" s="17">
        <v>5.5399999999999998E-2</v>
      </c>
      <c r="O7" s="14">
        <v>3.4865000000000004</v>
      </c>
      <c r="P7" s="18">
        <f t="shared" si="0"/>
        <v>37.204831932773111</v>
      </c>
      <c r="Q7" s="7">
        <v>120</v>
      </c>
    </row>
    <row r="8" spans="1:17" x14ac:dyDescent="0.25">
      <c r="A8" s="9">
        <v>5</v>
      </c>
      <c r="B8" s="3" t="s">
        <v>23</v>
      </c>
      <c r="C8" s="3" t="s">
        <v>22</v>
      </c>
      <c r="D8" s="13">
        <v>41473</v>
      </c>
      <c r="E8" s="6">
        <v>29.4</v>
      </c>
      <c r="F8" s="7">
        <v>42.7</v>
      </c>
      <c r="G8" s="8">
        <v>6.57</v>
      </c>
      <c r="H8" s="7">
        <v>84.2</v>
      </c>
      <c r="I8" s="7">
        <v>33</v>
      </c>
      <c r="J8" s="8">
        <v>6.85</v>
      </c>
      <c r="K8" s="17">
        <v>12.999999999998568</v>
      </c>
      <c r="L8" s="15">
        <v>2.0230000000000001</v>
      </c>
      <c r="M8" s="15">
        <v>0.90440000000000009</v>
      </c>
      <c r="N8" s="17">
        <v>0.38779999999999998</v>
      </c>
      <c r="O8" s="14">
        <v>1.8350000000000002</v>
      </c>
      <c r="P8" s="18">
        <f t="shared" si="0"/>
        <v>2.4577620521892967</v>
      </c>
      <c r="Q8" s="7">
        <v>63</v>
      </c>
    </row>
    <row r="9" spans="1:17" x14ac:dyDescent="0.25">
      <c r="A9" s="9">
        <v>6</v>
      </c>
      <c r="B9" s="3" t="s">
        <v>24</v>
      </c>
      <c r="C9" s="3" t="s">
        <v>18</v>
      </c>
      <c r="D9" s="13">
        <v>41473</v>
      </c>
      <c r="E9" s="6">
        <v>22.2</v>
      </c>
      <c r="F9" s="7">
        <v>495.4</v>
      </c>
      <c r="G9" s="8">
        <v>6.81</v>
      </c>
      <c r="H9" s="7">
        <v>78.3</v>
      </c>
      <c r="I9" s="7">
        <v>66</v>
      </c>
      <c r="J9" s="8">
        <v>7.33</v>
      </c>
      <c r="K9" s="17">
        <v>2.0999999999995467</v>
      </c>
      <c r="L9" s="15">
        <v>0.76160000000000017</v>
      </c>
      <c r="M9" s="15">
        <v>0.57120000000000004</v>
      </c>
      <c r="N9" s="17">
        <v>26.148799999999998</v>
      </c>
      <c r="O9" s="14">
        <v>1.3212000000000002</v>
      </c>
      <c r="P9" s="18">
        <f t="shared" si="0"/>
        <v>48.091736694677863</v>
      </c>
      <c r="Q9" s="7">
        <v>120</v>
      </c>
    </row>
    <row r="10" spans="1:17" x14ac:dyDescent="0.25">
      <c r="A10" s="9">
        <v>7</v>
      </c>
      <c r="B10" s="3" t="s">
        <v>25</v>
      </c>
      <c r="C10" s="3" t="s">
        <v>18</v>
      </c>
      <c r="D10" s="13">
        <v>41473</v>
      </c>
      <c r="E10" s="6">
        <v>22</v>
      </c>
      <c r="F10" s="7">
        <v>1294</v>
      </c>
      <c r="G10" s="8">
        <v>3.3370000000000002</v>
      </c>
      <c r="H10" s="7">
        <v>38.6</v>
      </c>
      <c r="I10" s="7">
        <v>33</v>
      </c>
      <c r="J10" s="8">
        <v>7.13</v>
      </c>
      <c r="K10" s="17">
        <v>9.3333333333337869</v>
      </c>
      <c r="L10" s="15">
        <v>1.3090000000000002</v>
      </c>
      <c r="M10" s="15">
        <v>0.14280000000000001</v>
      </c>
      <c r="N10" s="17">
        <v>32.796799999999998</v>
      </c>
      <c r="O10" s="14">
        <v>36.846800000000002</v>
      </c>
      <c r="P10" s="18">
        <f t="shared" si="0"/>
        <v>487.70028011204471</v>
      </c>
      <c r="Q10" s="7">
        <v>43</v>
      </c>
    </row>
    <row r="11" spans="1:17" x14ac:dyDescent="0.25">
      <c r="A11" s="9">
        <v>8</v>
      </c>
      <c r="B11" s="3" t="s">
        <v>26</v>
      </c>
      <c r="C11" s="3" t="s">
        <v>22</v>
      </c>
      <c r="D11" s="13">
        <v>41473</v>
      </c>
      <c r="E11" s="6">
        <v>34.700000000000003</v>
      </c>
      <c r="F11" s="7">
        <v>194.5</v>
      </c>
      <c r="G11" s="8">
        <v>11.97</v>
      </c>
      <c r="H11" s="7">
        <v>170.3</v>
      </c>
      <c r="I11" s="7">
        <v>0</v>
      </c>
      <c r="J11" s="8">
        <v>8.82</v>
      </c>
      <c r="K11" s="17">
        <v>8.3999999999999631</v>
      </c>
      <c r="L11" s="15">
        <v>1.31376</v>
      </c>
      <c r="M11" s="15">
        <v>0.14280000000000001</v>
      </c>
      <c r="N11" s="17">
        <v>1.2742</v>
      </c>
      <c r="O11" s="14">
        <v>2.5690000000000004</v>
      </c>
      <c r="P11" s="18">
        <f t="shared" si="0"/>
        <v>26.913165266106443</v>
      </c>
      <c r="Q11" s="7">
        <v>80</v>
      </c>
    </row>
    <row r="12" spans="1:17" x14ac:dyDescent="0.25">
      <c r="A12" s="9">
        <v>9</v>
      </c>
      <c r="B12" s="3" t="s">
        <v>27</v>
      </c>
      <c r="C12" s="3" t="s">
        <v>28</v>
      </c>
      <c r="D12" s="13">
        <v>41473</v>
      </c>
      <c r="E12" s="6">
        <v>36.6</v>
      </c>
      <c r="F12" s="7">
        <v>716</v>
      </c>
      <c r="G12" s="8">
        <v>13.88</v>
      </c>
      <c r="H12" s="7">
        <v>200</v>
      </c>
      <c r="I12" s="7">
        <v>33</v>
      </c>
      <c r="J12" s="8">
        <v>8.4700000000000006</v>
      </c>
      <c r="K12" s="18">
        <v>49.333333333336782</v>
      </c>
      <c r="L12" s="15">
        <v>5.6168000000000013</v>
      </c>
      <c r="M12" s="15">
        <v>5.6644000000000005</v>
      </c>
      <c r="N12" s="17">
        <v>0.55399999999999994</v>
      </c>
      <c r="O12" s="14">
        <v>2.7892000000000001</v>
      </c>
      <c r="P12" s="18">
        <f t="shared" si="0"/>
        <v>0.59021255561047947</v>
      </c>
      <c r="Q12" s="7">
        <v>18</v>
      </c>
    </row>
    <row r="13" spans="1:17" x14ac:dyDescent="0.25">
      <c r="A13" s="9">
        <v>10</v>
      </c>
      <c r="B13" s="3" t="s">
        <v>29</v>
      </c>
      <c r="C13" s="3" t="s">
        <v>28</v>
      </c>
      <c r="D13" s="13">
        <v>41473</v>
      </c>
      <c r="E13" s="6">
        <v>32.299999999999997</v>
      </c>
      <c r="F13" s="7">
        <v>447.3</v>
      </c>
      <c r="G13" s="8">
        <v>6.43</v>
      </c>
      <c r="H13" s="7">
        <v>88.7</v>
      </c>
      <c r="I13" s="7">
        <v>0</v>
      </c>
      <c r="J13" s="8">
        <v>7.53</v>
      </c>
      <c r="K13" s="17">
        <v>38.000000000000256</v>
      </c>
      <c r="L13" s="15">
        <v>2.3324000000000003</v>
      </c>
      <c r="M13" s="15">
        <v>0.6664000000000001</v>
      </c>
      <c r="N13" s="17">
        <v>0</v>
      </c>
      <c r="O13" s="14">
        <v>0.95420000000000005</v>
      </c>
      <c r="P13" s="18">
        <f t="shared" si="0"/>
        <v>1.4318727490996397</v>
      </c>
      <c r="Q13" s="7">
        <v>21</v>
      </c>
    </row>
    <row r="14" spans="1:17" x14ac:dyDescent="0.25">
      <c r="A14" s="9">
        <v>11</v>
      </c>
      <c r="B14" s="3" t="s">
        <v>30</v>
      </c>
      <c r="C14" s="3" t="s">
        <v>22</v>
      </c>
      <c r="D14" s="13">
        <v>41473</v>
      </c>
      <c r="E14" s="6">
        <v>29</v>
      </c>
      <c r="F14" s="7">
        <v>246.2</v>
      </c>
      <c r="G14" s="8">
        <v>7.76</v>
      </c>
      <c r="H14" s="7">
        <v>101.4</v>
      </c>
      <c r="I14" s="7">
        <v>0</v>
      </c>
      <c r="J14" s="8">
        <v>7.6</v>
      </c>
      <c r="K14" s="17">
        <v>2.666666666666373</v>
      </c>
      <c r="L14" s="15">
        <v>0.38873333333333338</v>
      </c>
      <c r="M14" s="15">
        <v>9.5200000000000007E-2</v>
      </c>
      <c r="N14" s="17">
        <v>0.22159999999999999</v>
      </c>
      <c r="O14" s="14">
        <v>3.1195000000000004</v>
      </c>
      <c r="P14" s="18">
        <f t="shared" si="0"/>
        <v>35.095588235294116</v>
      </c>
      <c r="Q14" s="7">
        <v>120</v>
      </c>
    </row>
    <row r="15" spans="1:17" x14ac:dyDescent="0.25">
      <c r="A15" s="9">
        <v>12</v>
      </c>
      <c r="B15" s="3" t="s">
        <v>31</v>
      </c>
      <c r="C15" s="3" t="s">
        <v>22</v>
      </c>
      <c r="D15" s="13">
        <v>41473</v>
      </c>
      <c r="E15" s="6">
        <v>29.5</v>
      </c>
      <c r="F15" s="7">
        <v>190.7</v>
      </c>
      <c r="G15" s="8">
        <v>7.01</v>
      </c>
      <c r="H15" s="7">
        <v>92.3</v>
      </c>
      <c r="I15" s="7">
        <v>0</v>
      </c>
      <c r="J15" s="8">
        <v>7.6</v>
      </c>
      <c r="K15" s="17">
        <v>1.2000000000001638</v>
      </c>
      <c r="L15" s="15">
        <v>0.31733333333333336</v>
      </c>
      <c r="M15" s="15">
        <v>9.5200000000000007E-2</v>
      </c>
      <c r="N15" s="17">
        <v>0</v>
      </c>
      <c r="O15" s="14">
        <v>1.2845000000000002</v>
      </c>
      <c r="P15" s="18">
        <f t="shared" si="0"/>
        <v>13.492647058823531</v>
      </c>
      <c r="Q15" s="7">
        <v>120</v>
      </c>
    </row>
    <row r="16" spans="1:17" x14ac:dyDescent="0.25">
      <c r="A16" s="9">
        <v>13</v>
      </c>
      <c r="B16" s="3" t="s">
        <v>32</v>
      </c>
      <c r="C16" s="3" t="s">
        <v>28</v>
      </c>
      <c r="D16" s="13">
        <v>41473</v>
      </c>
      <c r="E16" s="6">
        <v>35.299999999999997</v>
      </c>
      <c r="F16" s="7">
        <v>555</v>
      </c>
      <c r="G16" s="8">
        <v>8.4499999999999993</v>
      </c>
      <c r="H16" s="7">
        <v>122.7</v>
      </c>
      <c r="I16" s="7">
        <v>33</v>
      </c>
      <c r="J16" s="8">
        <v>7.61</v>
      </c>
      <c r="K16" s="17">
        <v>55.999999999999758</v>
      </c>
      <c r="L16" s="15">
        <v>5.8072000000000008</v>
      </c>
      <c r="M16" s="15">
        <v>2.4276</v>
      </c>
      <c r="N16" s="17">
        <v>0.94179999999999997</v>
      </c>
      <c r="O16" s="14">
        <v>0.40370000000000006</v>
      </c>
      <c r="P16" s="18">
        <f t="shared" si="0"/>
        <v>0.55425111220958967</v>
      </c>
      <c r="Q16" s="7">
        <v>15</v>
      </c>
    </row>
    <row r="17" spans="1:17" x14ac:dyDescent="0.25">
      <c r="A17" s="9">
        <v>14</v>
      </c>
      <c r="B17" s="3" t="s">
        <v>33</v>
      </c>
      <c r="C17" s="3" t="s">
        <v>28</v>
      </c>
      <c r="D17" s="13">
        <v>41473</v>
      </c>
      <c r="E17" s="6">
        <v>31.8</v>
      </c>
      <c r="F17" s="7">
        <v>700</v>
      </c>
      <c r="G17" s="8">
        <v>18.7</v>
      </c>
      <c r="H17" s="7">
        <v>200</v>
      </c>
      <c r="I17" s="7">
        <v>100</v>
      </c>
      <c r="J17" s="8">
        <v>8.0299999999999994</v>
      </c>
      <c r="K17" s="17">
        <v>103.99999999999743</v>
      </c>
      <c r="L17" s="15">
        <v>11.067</v>
      </c>
      <c r="M17" s="15">
        <v>12.280800000000001</v>
      </c>
      <c r="N17" s="17">
        <v>1.7727999999999999</v>
      </c>
      <c r="O17" s="14">
        <v>6.3124000000000002</v>
      </c>
      <c r="P17" s="18">
        <f t="shared" si="0"/>
        <v>0.65836101882613507</v>
      </c>
      <c r="Q17" s="7">
        <v>7</v>
      </c>
    </row>
    <row r="18" spans="1:17" x14ac:dyDescent="0.25">
      <c r="A18" s="9">
        <v>15</v>
      </c>
      <c r="B18" s="3" t="s">
        <v>34</v>
      </c>
      <c r="C18" s="3" t="s">
        <v>18</v>
      </c>
      <c r="D18" s="13">
        <v>41473</v>
      </c>
      <c r="E18" s="6">
        <v>22</v>
      </c>
      <c r="F18" s="7">
        <v>760</v>
      </c>
      <c r="G18" s="8">
        <v>6.44</v>
      </c>
      <c r="H18" s="7">
        <v>73.5</v>
      </c>
      <c r="I18" s="7">
        <v>33</v>
      </c>
      <c r="J18" s="8">
        <v>7.34</v>
      </c>
      <c r="K18" s="17">
        <v>2.8000000000001357</v>
      </c>
      <c r="L18" s="15">
        <v>0.47600000000000003</v>
      </c>
      <c r="M18" s="15">
        <v>0.47600000000000003</v>
      </c>
      <c r="N18" s="17">
        <v>23.323399999999999</v>
      </c>
      <c r="O18" s="14">
        <v>0.51380000000000003</v>
      </c>
      <c r="P18" s="18">
        <f t="shared" si="0"/>
        <v>50.0781512605042</v>
      </c>
      <c r="Q18" s="7">
        <v>120</v>
      </c>
    </row>
    <row r="19" spans="1:17" x14ac:dyDescent="0.25">
      <c r="A19" s="9">
        <v>16</v>
      </c>
      <c r="B19" s="3" t="s">
        <v>35</v>
      </c>
      <c r="C19" s="3" t="s">
        <v>22</v>
      </c>
      <c r="D19" s="13">
        <v>41473</v>
      </c>
      <c r="E19" s="6">
        <v>29.8</v>
      </c>
      <c r="F19" s="7">
        <v>638</v>
      </c>
      <c r="G19" s="8">
        <v>4.6900000000000004</v>
      </c>
      <c r="H19" s="7">
        <v>62.1</v>
      </c>
      <c r="I19" s="7">
        <v>0</v>
      </c>
      <c r="J19" s="8">
        <v>7.48</v>
      </c>
      <c r="K19" s="17">
        <v>12.666666666666753</v>
      </c>
      <c r="L19" s="15">
        <v>2.580977777777778</v>
      </c>
      <c r="M19" s="15">
        <v>0.99960000000000004</v>
      </c>
      <c r="N19" s="17">
        <v>4.3765999999999998</v>
      </c>
      <c r="O19" s="14">
        <v>5.3215000000000003</v>
      </c>
      <c r="P19" s="18">
        <f t="shared" si="0"/>
        <v>9.7019807923169257</v>
      </c>
      <c r="Q19" s="7">
        <v>60</v>
      </c>
    </row>
    <row r="20" spans="1:17" x14ac:dyDescent="0.25">
      <c r="A20" s="9">
        <v>17</v>
      </c>
      <c r="B20" s="3" t="s">
        <v>36</v>
      </c>
      <c r="C20" s="3" t="s">
        <v>22</v>
      </c>
      <c r="D20" s="13">
        <v>41473</v>
      </c>
      <c r="E20" s="6">
        <v>29.9</v>
      </c>
      <c r="F20" s="7">
        <v>336.6</v>
      </c>
      <c r="G20" s="8">
        <v>7.11</v>
      </c>
      <c r="H20" s="7">
        <v>94.1</v>
      </c>
      <c r="I20" s="7">
        <v>0</v>
      </c>
      <c r="J20" s="8">
        <v>7.52</v>
      </c>
      <c r="K20" s="17">
        <v>2.1000000000004349</v>
      </c>
      <c r="L20" s="15">
        <v>0.53312000000000004</v>
      </c>
      <c r="M20" s="15">
        <v>0.14280000000000001</v>
      </c>
      <c r="N20" s="17">
        <v>1.3295999999999999</v>
      </c>
      <c r="O20" s="14">
        <v>0.69730000000000003</v>
      </c>
      <c r="P20" s="18">
        <f t="shared" si="0"/>
        <v>14.193977591036413</v>
      </c>
      <c r="Q20" s="7">
        <v>120</v>
      </c>
    </row>
    <row r="21" spans="1:17" x14ac:dyDescent="0.25">
      <c r="A21" s="9">
        <v>18</v>
      </c>
      <c r="B21" s="3" t="s">
        <v>37</v>
      </c>
      <c r="C21" s="3" t="s">
        <v>18</v>
      </c>
      <c r="D21" s="13">
        <v>41473</v>
      </c>
      <c r="E21" s="6">
        <v>27.7</v>
      </c>
      <c r="F21" s="7">
        <v>718</v>
      </c>
      <c r="G21" s="8">
        <v>4.55</v>
      </c>
      <c r="H21" s="7">
        <v>58</v>
      </c>
      <c r="I21" s="7">
        <v>0</v>
      </c>
      <c r="J21" s="8">
        <v>7.45</v>
      </c>
      <c r="K21" s="17">
        <v>6.9999999999999698</v>
      </c>
      <c r="L21" s="15">
        <v>1.634266666666667</v>
      </c>
      <c r="M21" s="15">
        <v>1.5232000000000001</v>
      </c>
      <c r="N21" s="17">
        <v>8.9193999999999996</v>
      </c>
      <c r="O21" s="14">
        <v>5.9454000000000002</v>
      </c>
      <c r="P21" s="18">
        <f t="shared" si="0"/>
        <v>9.7589285714285694</v>
      </c>
      <c r="Q21" s="7">
        <v>93</v>
      </c>
    </row>
    <row r="22" spans="1:17" x14ac:dyDescent="0.25">
      <c r="A22" s="9">
        <v>19</v>
      </c>
      <c r="B22" s="3" t="s">
        <v>38</v>
      </c>
      <c r="C22" s="3" t="s">
        <v>28</v>
      </c>
      <c r="D22" s="13">
        <v>41473</v>
      </c>
      <c r="E22" s="6">
        <v>35</v>
      </c>
      <c r="F22" s="7">
        <v>501</v>
      </c>
      <c r="G22" s="8">
        <v>12.53</v>
      </c>
      <c r="H22" s="7">
        <v>179.7</v>
      </c>
      <c r="I22" s="7">
        <v>33</v>
      </c>
      <c r="J22" s="8">
        <v>8.06</v>
      </c>
      <c r="K22" s="17">
        <v>36.400000000000432</v>
      </c>
      <c r="L22" s="15">
        <v>5.6358400000000008</v>
      </c>
      <c r="M22" s="15">
        <v>3.2844000000000002</v>
      </c>
      <c r="N22" s="17">
        <v>2.5484</v>
      </c>
      <c r="O22" s="14">
        <v>2.4589000000000003</v>
      </c>
      <c r="P22" s="18">
        <f t="shared" si="0"/>
        <v>1.5245706978443552</v>
      </c>
      <c r="Q22" s="7">
        <v>15</v>
      </c>
    </row>
    <row r="23" spans="1:17" x14ac:dyDescent="0.25">
      <c r="A23" s="9">
        <v>20</v>
      </c>
      <c r="B23" s="3" t="s">
        <v>39</v>
      </c>
      <c r="C23" s="3" t="s">
        <v>22</v>
      </c>
      <c r="D23" s="13">
        <v>41473</v>
      </c>
      <c r="E23" s="6">
        <v>33.9</v>
      </c>
      <c r="F23" s="7">
        <v>253.6</v>
      </c>
      <c r="G23" s="8">
        <v>10.63</v>
      </c>
      <c r="H23" s="7">
        <v>150.5</v>
      </c>
      <c r="I23" s="7">
        <v>0</v>
      </c>
      <c r="J23" s="8">
        <v>8.49</v>
      </c>
      <c r="K23" s="17">
        <v>5.3333333333342265</v>
      </c>
      <c r="L23" s="15">
        <v>0.89646666666666674</v>
      </c>
      <c r="M23" s="15">
        <v>9.5200000000000007E-2</v>
      </c>
      <c r="N23" s="17">
        <v>0.66479999999999995</v>
      </c>
      <c r="O23" s="14">
        <v>0.40370000000000006</v>
      </c>
      <c r="P23" s="18">
        <f t="shared" si="0"/>
        <v>11.223739495798318</v>
      </c>
      <c r="Q23" s="7">
        <v>96</v>
      </c>
    </row>
    <row r="24" spans="1:17" x14ac:dyDescent="0.25">
      <c r="A24" s="9">
        <v>21</v>
      </c>
      <c r="B24" s="3" t="s">
        <v>40</v>
      </c>
      <c r="C24" s="3" t="s">
        <v>18</v>
      </c>
      <c r="D24" s="13">
        <v>41473</v>
      </c>
      <c r="E24" s="6">
        <v>23.3</v>
      </c>
      <c r="F24" s="7">
        <v>268.2</v>
      </c>
      <c r="G24" s="8">
        <v>6.44</v>
      </c>
      <c r="H24" s="7">
        <v>7.49</v>
      </c>
      <c r="I24" s="7">
        <v>0</v>
      </c>
      <c r="J24" s="8">
        <v>6.97</v>
      </c>
      <c r="K24" s="17">
        <v>4.9333333333324934</v>
      </c>
      <c r="L24" s="15">
        <v>1.1741333333333333</v>
      </c>
      <c r="M24" s="15">
        <v>0.33320000000000005</v>
      </c>
      <c r="N24" s="17">
        <v>12.187999999999999</v>
      </c>
      <c r="O24" s="14">
        <v>2.2387000000000001</v>
      </c>
      <c r="P24" s="18">
        <f t="shared" si="0"/>
        <v>43.297418967587021</v>
      </c>
      <c r="Q24" s="7">
        <v>120</v>
      </c>
    </row>
    <row r="25" spans="1:17" x14ac:dyDescent="0.25">
      <c r="A25" s="9">
        <v>22</v>
      </c>
      <c r="B25" s="3" t="s">
        <v>41</v>
      </c>
      <c r="C25" s="3" t="s">
        <v>18</v>
      </c>
      <c r="D25" s="13">
        <v>41473</v>
      </c>
      <c r="E25" s="6">
        <v>21.4</v>
      </c>
      <c r="F25" s="7">
        <v>560</v>
      </c>
      <c r="G25" s="8">
        <v>7.84</v>
      </c>
      <c r="H25" s="7">
        <v>88</v>
      </c>
      <c r="I25" s="7">
        <v>0</v>
      </c>
      <c r="J25" s="8">
        <v>7.33</v>
      </c>
      <c r="K25" s="17">
        <v>5.8999999999995723</v>
      </c>
      <c r="L25" s="15">
        <v>0.54264000000000001</v>
      </c>
      <c r="M25" s="15">
        <v>9.5200000000000007E-2</v>
      </c>
      <c r="N25" s="17">
        <v>33.0184</v>
      </c>
      <c r="O25" s="14">
        <v>1.8717000000000001</v>
      </c>
      <c r="P25" s="18">
        <f t="shared" si="0"/>
        <v>366.49264705882348</v>
      </c>
      <c r="Q25" s="7">
        <v>87</v>
      </c>
    </row>
    <row r="26" spans="1:17" x14ac:dyDescent="0.25">
      <c r="A26" s="9">
        <v>23</v>
      </c>
      <c r="B26" s="3" t="s">
        <v>38</v>
      </c>
      <c r="C26" s="3" t="s">
        <v>28</v>
      </c>
      <c r="D26" s="13">
        <v>41473</v>
      </c>
      <c r="E26" s="6">
        <v>31.3</v>
      </c>
      <c r="F26" s="7">
        <v>573</v>
      </c>
      <c r="G26" s="8">
        <v>6.01</v>
      </c>
      <c r="H26" s="7">
        <v>81.400000000000006</v>
      </c>
      <c r="I26" s="7">
        <v>33</v>
      </c>
      <c r="J26" s="8">
        <v>7.21</v>
      </c>
      <c r="K26" s="17">
        <v>38.000000000000256</v>
      </c>
      <c r="L26" s="15">
        <v>3.8318000000000008</v>
      </c>
      <c r="M26" s="15">
        <v>0.90440000000000009</v>
      </c>
      <c r="N26" s="17">
        <v>1.0526</v>
      </c>
      <c r="O26" s="14">
        <v>1.1377000000000002</v>
      </c>
      <c r="P26" s="18">
        <f t="shared" si="0"/>
        <v>2.4218266253869967</v>
      </c>
      <c r="Q26" s="7">
        <v>18</v>
      </c>
    </row>
    <row r="27" spans="1:17" x14ac:dyDescent="0.25">
      <c r="A27" s="9">
        <v>24</v>
      </c>
      <c r="B27" s="3" t="s">
        <v>42</v>
      </c>
      <c r="C27" s="3" t="s">
        <v>18</v>
      </c>
      <c r="D27" s="13">
        <v>41473</v>
      </c>
      <c r="E27" s="6">
        <v>26.4</v>
      </c>
      <c r="F27" s="7">
        <v>1625</v>
      </c>
      <c r="G27" s="8">
        <v>6.85</v>
      </c>
      <c r="H27" s="7">
        <v>85.1</v>
      </c>
      <c r="I27" s="7">
        <v>0</v>
      </c>
      <c r="J27" s="8">
        <v>7.92</v>
      </c>
      <c r="K27" s="17">
        <v>17.473684210525793</v>
      </c>
      <c r="L27" s="15">
        <v>0.44593684210526319</v>
      </c>
      <c r="M27" s="15">
        <v>5.0456000000000003</v>
      </c>
      <c r="N27" s="17">
        <v>20.608799999999999</v>
      </c>
      <c r="O27" s="14">
        <v>4.9912000000000001</v>
      </c>
      <c r="P27" s="18">
        <f t="shared" si="0"/>
        <v>5.0737276042492461</v>
      </c>
      <c r="Q27" s="7">
        <v>70</v>
      </c>
    </row>
    <row r="28" spans="1:17" x14ac:dyDescent="0.25">
      <c r="A28" s="1"/>
      <c r="B28" s="2" t="s">
        <v>43</v>
      </c>
      <c r="C28" s="1"/>
      <c r="D28" s="1"/>
      <c r="E28" s="10">
        <f>AVERAGE(E4:E27)</f>
        <v>28.324999999999992</v>
      </c>
      <c r="F28" s="11">
        <f>AVERAGE(F4:F27)</f>
        <v>532.1541666666667</v>
      </c>
      <c r="G28" s="12">
        <f t="shared" ref="G28:Q28" si="1">AVERAGE(G4:G27)</f>
        <v>7.9086250000000007</v>
      </c>
      <c r="H28" s="11">
        <f t="shared" si="1"/>
        <v>98.56208333333332</v>
      </c>
      <c r="I28" s="11">
        <f t="shared" si="1"/>
        <v>23.458333333333332</v>
      </c>
      <c r="J28" s="12">
        <f>AVERAGE(J4:J27)</f>
        <v>7.5808333333333335</v>
      </c>
      <c r="K28" s="10">
        <f>AVERAGE(K4:K27)</f>
        <v>18.380847953216371</v>
      </c>
      <c r="L28" s="12">
        <f>AVERAGE(L4:L27)</f>
        <v>2.1749047758284599</v>
      </c>
      <c r="M28" s="12">
        <f>AVERAGE(M5:M27)</f>
        <v>1.5894260869565218</v>
      </c>
      <c r="N28" s="10">
        <f t="shared" si="1"/>
        <v>8.4115666666666655</v>
      </c>
      <c r="O28" s="10">
        <f t="shared" si="1"/>
        <v>4.009475000000001</v>
      </c>
      <c r="P28" s="11">
        <f t="shared" si="1"/>
        <v>57.802333199181732</v>
      </c>
      <c r="Q28" s="11">
        <f t="shared" si="1"/>
        <v>76.708333333333329</v>
      </c>
    </row>
    <row r="29" spans="1:17" x14ac:dyDescent="0.25">
      <c r="A29" s="1"/>
      <c r="B29" s="2" t="s">
        <v>44</v>
      </c>
      <c r="C29" s="1"/>
      <c r="D29" s="1"/>
      <c r="E29" s="10">
        <f>AVERAGE(E4,E5,E6,E9,E10,E18,E21,E24,E25,E27)</f>
        <v>23.240000000000002</v>
      </c>
      <c r="F29" s="11">
        <f>AVERAGE(F4,F5,F6,F9,F10,F18,F21,F24,F25)</f>
        <v>609.97777777777776</v>
      </c>
      <c r="G29" s="12">
        <f t="shared" ref="G29:Q29" si="2">AVERAGE(G4,G5,G6,G9,G10,G18,G21,G24,G25)</f>
        <v>5.9185555555555549</v>
      </c>
      <c r="H29" s="11">
        <f t="shared" si="2"/>
        <v>61.054444444444442</v>
      </c>
      <c r="I29" s="11">
        <f t="shared" si="2"/>
        <v>29.444444444444443</v>
      </c>
      <c r="J29" s="12">
        <f>AVERAGE(J4,J5,J6,J9,J10,J18,J21,J25,J26)</f>
        <v>7.2488888888888887</v>
      </c>
      <c r="K29" s="10">
        <f t="shared" si="2"/>
        <v>6.0740740740739705</v>
      </c>
      <c r="L29" s="12">
        <f t="shared" si="2"/>
        <v>0.9955451851851852</v>
      </c>
      <c r="M29" s="12">
        <f>AVERAGE(M27,M5,M6,M9,M10,M18,M21,M24,M25)</f>
        <v>0.97315555555555577</v>
      </c>
      <c r="N29" s="10">
        <f t="shared" si="2"/>
        <v>18.454355555555551</v>
      </c>
      <c r="O29" s="10">
        <f t="shared" si="2"/>
        <v>6.4959000000000007</v>
      </c>
      <c r="P29" s="11">
        <f t="shared" si="2"/>
        <v>136.07972022142187</v>
      </c>
      <c r="Q29" s="11">
        <f t="shared" si="2"/>
        <v>99.777777777777771</v>
      </c>
    </row>
    <row r="30" spans="1:17" x14ac:dyDescent="0.25">
      <c r="A30" s="1"/>
      <c r="B30" s="2" t="s">
        <v>45</v>
      </c>
      <c r="C30" s="1"/>
      <c r="D30" s="1"/>
      <c r="E30" s="10">
        <f>AVERAGE(E7,E8,E12,E15,E16,E21,E22,E25)</f>
        <v>30.474999999999998</v>
      </c>
      <c r="F30" s="11">
        <f>AVERAGE(F7,F8,F11,F14,F15,F19,F20,F23)</f>
        <v>270.57499999999999</v>
      </c>
      <c r="G30" s="12">
        <f t="shared" ref="G30:Q30" si="3">AVERAGE(G7,G8,G11,G14,G15,G19,G20,G23)</f>
        <v>7.9612499999999997</v>
      </c>
      <c r="H30" s="11">
        <f t="shared" si="3"/>
        <v>107.3</v>
      </c>
      <c r="I30" s="11">
        <f t="shared" si="3"/>
        <v>8.25</v>
      </c>
      <c r="J30" s="12">
        <f>AVERAGE(J7,J8,J11,J14,J15,J19,J20,J24)</f>
        <v>7.5737500000000004</v>
      </c>
      <c r="K30" s="10">
        <f t="shared" si="3"/>
        <v>5.9083333333333119</v>
      </c>
      <c r="L30" s="12">
        <f t="shared" si="3"/>
        <v>1.0626038888888889</v>
      </c>
      <c r="M30" s="12">
        <f t="shared" si="3"/>
        <v>0.32129999999999997</v>
      </c>
      <c r="N30" s="10">
        <f t="shared" si="3"/>
        <v>1.0387500000000001</v>
      </c>
      <c r="O30" s="10">
        <f t="shared" si="3"/>
        <v>2.3396249999999998</v>
      </c>
      <c r="P30" s="11">
        <f t="shared" si="3"/>
        <v>18.785461553042271</v>
      </c>
      <c r="Q30" s="11">
        <f t="shared" si="3"/>
        <v>97.375</v>
      </c>
    </row>
    <row r="31" spans="1:17" x14ac:dyDescent="0.25">
      <c r="A31" s="1"/>
      <c r="B31" s="2" t="s">
        <v>46</v>
      </c>
      <c r="C31" s="1"/>
      <c r="D31" s="1"/>
      <c r="E31" s="10">
        <f>AVERAGE(E12,E13,E16,E17,E22,E26)</f>
        <v>33.716666666666669</v>
      </c>
      <c r="F31" s="11">
        <f t="shared" ref="F31:Q31" si="4">AVERAGE(F12,F13,F16,F17,F22,F26)</f>
        <v>582.05000000000007</v>
      </c>
      <c r="G31" s="12">
        <f t="shared" si="4"/>
        <v>11</v>
      </c>
      <c r="H31" s="11">
        <f t="shared" si="4"/>
        <v>145.41666666666666</v>
      </c>
      <c r="I31" s="11">
        <f t="shared" si="4"/>
        <v>38.666666666666664</v>
      </c>
      <c r="J31" s="12">
        <f>AVERAGE(J12,J13,J16,J17,J23,J27)</f>
        <v>8.0083333333333346</v>
      </c>
      <c r="K31" s="10">
        <f t="shared" si="4"/>
        <v>53.62222222222249</v>
      </c>
      <c r="L31" s="12">
        <f t="shared" si="4"/>
        <v>5.7151733333333334</v>
      </c>
      <c r="M31" s="12">
        <f t="shared" si="4"/>
        <v>4.2046666666666672</v>
      </c>
      <c r="N31" s="10">
        <f t="shared" si="4"/>
        <v>1.1449333333333334</v>
      </c>
      <c r="O31" s="10">
        <f t="shared" si="4"/>
        <v>2.3426833333333335</v>
      </c>
      <c r="P31" s="11">
        <f t="shared" si="4"/>
        <v>1.1968491264961993</v>
      </c>
      <c r="Q31" s="11">
        <f t="shared" si="4"/>
        <v>15.666666666666666</v>
      </c>
    </row>
    <row r="35" spans="2:8" x14ac:dyDescent="0.25">
      <c r="B35" s="3" t="s">
        <v>57</v>
      </c>
      <c r="C35" s="3"/>
      <c r="D35" s="3"/>
      <c r="F35" s="3"/>
      <c r="G35" s="3"/>
      <c r="H35" s="3"/>
    </row>
    <row r="36" spans="2:8" x14ac:dyDescent="0.25">
      <c r="B36" s="3" t="s">
        <v>58</v>
      </c>
      <c r="C36" s="3"/>
      <c r="D36" s="3"/>
      <c r="E36" s="3"/>
      <c r="F36" s="3"/>
      <c r="G36" s="3"/>
      <c r="H36" s="3"/>
    </row>
    <row r="37" spans="2:8" x14ac:dyDescent="0.25">
      <c r="B37" s="3" t="s">
        <v>59</v>
      </c>
      <c r="C37" s="3"/>
      <c r="D37" s="3"/>
      <c r="E37" s="3"/>
      <c r="F37" s="3"/>
      <c r="G37" s="3"/>
      <c r="H37" s="3"/>
    </row>
    <row r="38" spans="2:8" x14ac:dyDescent="0.25">
      <c r="B38" s="3" t="s">
        <v>60</v>
      </c>
      <c r="C38" s="3"/>
      <c r="D38" s="3"/>
      <c r="E38" s="3"/>
      <c r="F38" s="3"/>
      <c r="G38" s="3" t="s">
        <v>61</v>
      </c>
      <c r="H38" s="3"/>
    </row>
    <row r="39" spans="2:8" x14ac:dyDescent="0.25">
      <c r="B39" s="3" t="s">
        <v>62</v>
      </c>
      <c r="C39" s="3"/>
      <c r="D39" s="3"/>
      <c r="E39" s="3"/>
      <c r="F39" s="3"/>
      <c r="G39" s="3"/>
      <c r="H39" s="3"/>
    </row>
    <row r="40" spans="2:8" x14ac:dyDescent="0.25">
      <c r="B40" s="3" t="s">
        <v>63</v>
      </c>
      <c r="C40" s="3"/>
      <c r="D40" s="3"/>
      <c r="E40" s="3"/>
      <c r="F40" s="3" t="s">
        <v>64</v>
      </c>
      <c r="G40" s="3"/>
      <c r="H40" s="3"/>
    </row>
    <row r="41" spans="2:8" x14ac:dyDescent="0.25">
      <c r="B41" s="3" t="s">
        <v>65</v>
      </c>
      <c r="C41" s="3"/>
      <c r="D41" s="3"/>
      <c r="E41" s="3"/>
      <c r="F41" s="3" t="s">
        <v>66</v>
      </c>
      <c r="G41" s="3"/>
      <c r="H41" s="3"/>
    </row>
    <row r="42" spans="2:8" x14ac:dyDescent="0.25">
      <c r="B42" s="3" t="s">
        <v>67</v>
      </c>
      <c r="C42" s="3"/>
      <c r="D42" s="3"/>
      <c r="E42" s="3"/>
      <c r="F42" s="3"/>
      <c r="G42" s="3"/>
      <c r="H42" s="3"/>
    </row>
    <row r="43" spans="2:8" x14ac:dyDescent="0.25">
      <c r="B43" s="3" t="s">
        <v>68</v>
      </c>
      <c r="C43" s="3"/>
      <c r="D43" s="3"/>
      <c r="E43" s="3"/>
      <c r="F43" s="3"/>
      <c r="G43" s="3"/>
      <c r="H43" s="3"/>
    </row>
    <row r="44" spans="2:8" x14ac:dyDescent="0.25">
      <c r="B44" s="3" t="s">
        <v>69</v>
      </c>
      <c r="C44" s="3"/>
      <c r="D44" s="3"/>
      <c r="E44" s="3"/>
      <c r="F44" s="3"/>
      <c r="G44" s="3"/>
      <c r="H44" s="3"/>
    </row>
    <row r="45" spans="2:8" x14ac:dyDescent="0.25">
      <c r="E45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4"/>
  <sheetViews>
    <sheetView workbookViewId="0">
      <selection activeCell="F2" sqref="F2:F25"/>
    </sheetView>
  </sheetViews>
  <sheetFormatPr defaultRowHeight="15" x14ac:dyDescent="0.25"/>
  <cols>
    <col min="1" max="1" width="9.140625" style="19"/>
    <col min="2" max="2" width="16.7109375" style="19" customWidth="1"/>
    <col min="3" max="3" width="14.5703125" style="19" bestFit="1" customWidth="1"/>
    <col min="4" max="4" width="10.7109375" style="19" customWidth="1"/>
    <col min="5" max="5" width="7.85546875" style="19" customWidth="1"/>
    <col min="6" max="6" width="9.5703125" style="19" bestFit="1" customWidth="1"/>
    <col min="7" max="7" width="10.5703125" style="19" bestFit="1" customWidth="1"/>
    <col min="8" max="16384" width="9.140625" style="19"/>
  </cols>
  <sheetData>
    <row r="1" spans="1:54" ht="21" x14ac:dyDescent="0.35">
      <c r="A1" s="19" t="s">
        <v>47</v>
      </c>
      <c r="B1" s="19" t="s">
        <v>48</v>
      </c>
      <c r="C1" s="19" t="s">
        <v>53</v>
      </c>
      <c r="D1" s="19" t="s">
        <v>54</v>
      </c>
      <c r="E1" s="19" t="s">
        <v>91</v>
      </c>
      <c r="F1" s="19" t="s">
        <v>55</v>
      </c>
      <c r="I1" s="20" t="s">
        <v>83</v>
      </c>
      <c r="K1" s="21" t="s">
        <v>85</v>
      </c>
      <c r="V1" s="20" t="s">
        <v>83</v>
      </c>
      <c r="X1" s="21" t="s">
        <v>86</v>
      </c>
      <c r="AI1" s="20" t="s">
        <v>83</v>
      </c>
      <c r="AL1" s="21" t="s">
        <v>87</v>
      </c>
      <c r="AV1" s="20" t="s">
        <v>84</v>
      </c>
    </row>
    <row r="2" spans="1:54" x14ac:dyDescent="0.25">
      <c r="A2" s="19">
        <v>1</v>
      </c>
      <c r="B2" s="19">
        <v>4.7247000000000003</v>
      </c>
      <c r="C2" s="19">
        <v>4.7358000000000002</v>
      </c>
      <c r="D2" s="19">
        <v>900</v>
      </c>
      <c r="E2" s="28">
        <f>1000/D2</f>
        <v>1.1111111111111112</v>
      </c>
      <c r="F2" s="29">
        <f>((C2-B2)*1000)*E2</f>
        <v>12.33333333333321</v>
      </c>
      <c r="G2" s="24"/>
    </row>
    <row r="3" spans="1:54" x14ac:dyDescent="0.25">
      <c r="A3" s="19">
        <v>2</v>
      </c>
      <c r="B3" s="25">
        <v>5.1927000000000003</v>
      </c>
      <c r="C3" s="25">
        <v>5.1966999999999999</v>
      </c>
      <c r="D3" s="19">
        <v>1000</v>
      </c>
      <c r="E3" s="28">
        <f t="shared" ref="E3:E29" si="0">1000/D3</f>
        <v>1</v>
      </c>
      <c r="F3" s="29">
        <f t="shared" ref="F3:F29" si="1">((C3-B3)*1000)*E3</f>
        <v>3.9999999999995595</v>
      </c>
      <c r="G3" s="24"/>
      <c r="I3" s="19" t="s">
        <v>47</v>
      </c>
      <c r="J3" s="19" t="s">
        <v>52</v>
      </c>
      <c r="K3" s="19" t="s">
        <v>89</v>
      </c>
      <c r="M3" s="19" t="s">
        <v>49</v>
      </c>
      <c r="V3" s="19" t="s">
        <v>47</v>
      </c>
      <c r="W3" s="19" t="s">
        <v>52</v>
      </c>
      <c r="X3" s="19" t="s">
        <v>89</v>
      </c>
      <c r="Z3" s="19" t="s">
        <v>82</v>
      </c>
      <c r="AI3" s="19" t="s">
        <v>47</v>
      </c>
      <c r="AJ3" s="19" t="s">
        <v>52</v>
      </c>
      <c r="AK3" s="19" t="s">
        <v>89</v>
      </c>
      <c r="AM3" s="19" t="s">
        <v>88</v>
      </c>
      <c r="AV3" s="19" t="s">
        <v>47</v>
      </c>
      <c r="AW3" s="19" t="s">
        <v>52</v>
      </c>
      <c r="AX3" s="19" t="s">
        <v>89</v>
      </c>
      <c r="AY3" s="19" t="s">
        <v>56</v>
      </c>
      <c r="BA3" s="19" t="s">
        <v>56</v>
      </c>
    </row>
    <row r="4" spans="1:54" x14ac:dyDescent="0.25">
      <c r="A4" s="19">
        <v>3</v>
      </c>
      <c r="B4" s="25">
        <v>5.1925999999999997</v>
      </c>
      <c r="C4" s="25">
        <v>5.1973000000000003</v>
      </c>
      <c r="D4" s="19">
        <v>750</v>
      </c>
      <c r="E4" s="28">
        <f t="shared" si="0"/>
        <v>1.3333333333333333</v>
      </c>
      <c r="F4" s="29">
        <f t="shared" si="1"/>
        <v>6.2666666666674562</v>
      </c>
      <c r="G4" s="24"/>
      <c r="I4" s="19">
        <v>1</v>
      </c>
      <c r="J4" s="19">
        <v>2</v>
      </c>
      <c r="K4" s="28">
        <f>+J4*0.0476</f>
        <v>9.5200000000000007E-2</v>
      </c>
      <c r="M4" s="19" t="s">
        <v>50</v>
      </c>
      <c r="N4" s="19" t="s">
        <v>51</v>
      </c>
      <c r="V4" s="19">
        <v>1</v>
      </c>
      <c r="W4" s="19">
        <v>34</v>
      </c>
      <c r="X4" s="22">
        <f>W4*0.0367</f>
        <v>1.2478</v>
      </c>
      <c r="Z4" s="19" t="s">
        <v>50</v>
      </c>
      <c r="AA4" s="19" t="s">
        <v>51</v>
      </c>
      <c r="AI4" s="19">
        <v>1</v>
      </c>
      <c r="AJ4" s="19">
        <v>171</v>
      </c>
      <c r="AK4" s="29">
        <f>AJ4*0.0554</f>
        <v>9.4733999999999998</v>
      </c>
      <c r="AM4" s="19" t="s">
        <v>50</v>
      </c>
      <c r="AN4" s="19" t="s">
        <v>51</v>
      </c>
      <c r="AV4" s="19">
        <v>1</v>
      </c>
      <c r="AW4" s="19">
        <v>138</v>
      </c>
      <c r="AX4" s="24">
        <f>AW4*10*0.0476</f>
        <v>65.688000000000002</v>
      </c>
      <c r="AY4" s="22">
        <f t="shared" ref="AY4:AY31" si="2">AX4*0.01*E2</f>
        <v>0.72986666666666677</v>
      </c>
      <c r="BA4" s="19" t="s">
        <v>50</v>
      </c>
      <c r="BB4" s="19" t="s">
        <v>51</v>
      </c>
    </row>
    <row r="5" spans="1:54" x14ac:dyDescent="0.25">
      <c r="A5" s="19">
        <v>4</v>
      </c>
      <c r="B5" s="25">
        <v>5.1775000000000002</v>
      </c>
      <c r="C5" s="25">
        <v>5.1794000000000002</v>
      </c>
      <c r="D5" s="19">
        <v>1000</v>
      </c>
      <c r="E5" s="28">
        <f t="shared" si="0"/>
        <v>1</v>
      </c>
      <c r="F5" s="29">
        <f t="shared" si="1"/>
        <v>1.9000000000000128</v>
      </c>
      <c r="G5" s="24"/>
      <c r="I5" s="19">
        <v>2</v>
      </c>
      <c r="J5" s="19">
        <v>4</v>
      </c>
      <c r="K5" s="28">
        <f t="shared" ref="K5:K33" si="3">+J5*0.0476</f>
        <v>0.19040000000000001</v>
      </c>
      <c r="M5" s="19">
        <v>1</v>
      </c>
      <c r="N5" s="19">
        <v>0</v>
      </c>
      <c r="V5" s="19">
        <v>2</v>
      </c>
      <c r="W5" s="19">
        <v>97</v>
      </c>
      <c r="X5" s="22">
        <f t="shared" ref="X5:X31" si="4">W5*0.0367</f>
        <v>3.5599000000000003</v>
      </c>
      <c r="Z5" s="19">
        <v>1</v>
      </c>
      <c r="AA5" s="19">
        <v>0</v>
      </c>
      <c r="AI5" s="19">
        <v>2</v>
      </c>
      <c r="AJ5" s="19">
        <v>151</v>
      </c>
      <c r="AK5" s="29">
        <f t="shared" ref="AK5:AK31" si="5">AJ5*0.0554</f>
        <v>8.3653999999999993</v>
      </c>
      <c r="AM5" s="19">
        <v>0</v>
      </c>
      <c r="AN5" s="19">
        <v>0</v>
      </c>
      <c r="AV5" s="19">
        <v>2</v>
      </c>
      <c r="AW5" s="19">
        <v>122</v>
      </c>
      <c r="AX5" s="24">
        <f t="shared" ref="AX5:AX31" si="6">AW5*10*0.0476</f>
        <v>58.072000000000003</v>
      </c>
      <c r="AY5" s="22">
        <f t="shared" si="2"/>
        <v>0.58072000000000001</v>
      </c>
      <c r="BB5" s="19">
        <v>0</v>
      </c>
    </row>
    <row r="6" spans="1:54" x14ac:dyDescent="0.25">
      <c r="A6" s="19">
        <v>5</v>
      </c>
      <c r="B6" s="25">
        <v>3.3296000000000001</v>
      </c>
      <c r="C6" s="25">
        <v>3.3321999999999998</v>
      </c>
      <c r="D6" s="19">
        <v>200</v>
      </c>
      <c r="E6" s="28">
        <f t="shared" si="0"/>
        <v>5</v>
      </c>
      <c r="F6" s="29">
        <f t="shared" si="1"/>
        <v>12.999999999998568</v>
      </c>
      <c r="G6" s="24"/>
      <c r="I6" s="19">
        <v>3</v>
      </c>
      <c r="J6" s="19">
        <v>8</v>
      </c>
      <c r="K6" s="28">
        <f t="shared" si="3"/>
        <v>0.38080000000000003</v>
      </c>
      <c r="M6" s="19">
        <v>29</v>
      </c>
      <c r="N6" s="19">
        <v>1</v>
      </c>
      <c r="V6" s="19">
        <v>3</v>
      </c>
      <c r="W6" s="19">
        <v>134</v>
      </c>
      <c r="X6" s="22">
        <f t="shared" si="4"/>
        <v>4.9178000000000006</v>
      </c>
      <c r="Z6" s="19">
        <v>86</v>
      </c>
      <c r="AA6" s="19">
        <v>2</v>
      </c>
      <c r="AI6" s="19">
        <v>3</v>
      </c>
      <c r="AJ6" s="19">
        <v>214</v>
      </c>
      <c r="AK6" s="29">
        <f t="shared" si="5"/>
        <v>11.855599999999999</v>
      </c>
      <c r="AM6" s="19">
        <v>64</v>
      </c>
      <c r="AN6" s="19">
        <v>2</v>
      </c>
      <c r="AV6" s="19">
        <v>3</v>
      </c>
      <c r="AW6" s="19">
        <v>276</v>
      </c>
      <c r="AX6" s="24">
        <f t="shared" si="6"/>
        <v>131.376</v>
      </c>
      <c r="AY6" s="22">
        <f t="shared" si="2"/>
        <v>1.7516799999999999</v>
      </c>
      <c r="BB6" s="19">
        <v>1</v>
      </c>
    </row>
    <row r="7" spans="1:54" x14ac:dyDescent="0.25">
      <c r="A7" s="19">
        <v>6</v>
      </c>
      <c r="B7" s="25">
        <v>5.0037000000000003</v>
      </c>
      <c r="C7" s="25">
        <v>5.0057999999999998</v>
      </c>
      <c r="D7" s="19">
        <v>1000</v>
      </c>
      <c r="E7" s="28">
        <f t="shared" si="0"/>
        <v>1</v>
      </c>
      <c r="F7" s="29">
        <f t="shared" si="1"/>
        <v>2.0999999999995467</v>
      </c>
      <c r="G7" s="24"/>
      <c r="I7" s="19">
        <v>4</v>
      </c>
      <c r="J7" s="19">
        <v>2</v>
      </c>
      <c r="K7" s="28">
        <f t="shared" si="3"/>
        <v>9.5200000000000007E-2</v>
      </c>
      <c r="M7" s="19">
        <v>47</v>
      </c>
      <c r="N7" s="19">
        <v>2</v>
      </c>
      <c r="V7" s="19">
        <v>4</v>
      </c>
      <c r="W7" s="19">
        <v>95</v>
      </c>
      <c r="X7" s="22">
        <f t="shared" si="4"/>
        <v>3.4865000000000004</v>
      </c>
      <c r="Z7" s="19">
        <v>140</v>
      </c>
      <c r="AA7" s="19">
        <v>5</v>
      </c>
      <c r="AI7" s="19">
        <v>4</v>
      </c>
      <c r="AJ7" s="19">
        <v>1</v>
      </c>
      <c r="AK7" s="29">
        <f t="shared" si="5"/>
        <v>5.5399999999999998E-2</v>
      </c>
      <c r="AM7" s="19">
        <v>49</v>
      </c>
      <c r="AN7" s="19">
        <v>5</v>
      </c>
      <c r="AV7" s="19">
        <v>4</v>
      </c>
      <c r="AW7" s="19">
        <v>94</v>
      </c>
      <c r="AX7" s="24">
        <f t="shared" si="6"/>
        <v>44.744</v>
      </c>
      <c r="AY7" s="22">
        <f t="shared" si="2"/>
        <v>0.44744</v>
      </c>
      <c r="BB7" s="19">
        <v>2</v>
      </c>
    </row>
    <row r="8" spans="1:54" x14ac:dyDescent="0.25">
      <c r="A8" s="19">
        <v>7</v>
      </c>
      <c r="B8" s="25">
        <v>5.1768999999999998</v>
      </c>
      <c r="C8" s="25">
        <v>5.1825000000000001</v>
      </c>
      <c r="D8" s="19">
        <v>600</v>
      </c>
      <c r="E8" s="28">
        <f t="shared" si="0"/>
        <v>1.6666666666666667</v>
      </c>
      <c r="F8" s="29">
        <f t="shared" si="1"/>
        <v>9.3333333333337869</v>
      </c>
      <c r="G8" s="24"/>
      <c r="I8" s="19">
        <v>5</v>
      </c>
      <c r="J8" s="19">
        <v>19</v>
      </c>
      <c r="K8" s="28">
        <f t="shared" si="3"/>
        <v>0.90440000000000009</v>
      </c>
      <c r="M8" s="19">
        <v>105</v>
      </c>
      <c r="N8" s="19">
        <v>5</v>
      </c>
      <c r="V8" s="19">
        <v>5</v>
      </c>
      <c r="W8" s="19">
        <v>50</v>
      </c>
      <c r="X8" s="22">
        <f t="shared" si="4"/>
        <v>1.8350000000000002</v>
      </c>
      <c r="Z8" s="19">
        <v>259</v>
      </c>
      <c r="AA8" s="19">
        <v>10</v>
      </c>
      <c r="AI8" s="19">
        <v>5</v>
      </c>
      <c r="AJ8" s="19">
        <v>7</v>
      </c>
      <c r="AK8" s="29">
        <f t="shared" si="5"/>
        <v>0.38779999999999998</v>
      </c>
      <c r="AM8" s="19">
        <v>152</v>
      </c>
      <c r="AN8" s="19">
        <v>10</v>
      </c>
      <c r="AV8" s="19">
        <v>5</v>
      </c>
      <c r="AW8" s="19">
        <v>85</v>
      </c>
      <c r="AX8" s="24">
        <f t="shared" si="6"/>
        <v>40.46</v>
      </c>
      <c r="AY8" s="22">
        <f t="shared" si="2"/>
        <v>2.0230000000000001</v>
      </c>
      <c r="BB8" s="19">
        <v>5</v>
      </c>
    </row>
    <row r="9" spans="1:54" x14ac:dyDescent="0.25">
      <c r="A9" s="19">
        <v>8</v>
      </c>
      <c r="B9" s="25">
        <v>3.3624999999999998</v>
      </c>
      <c r="C9" s="25">
        <v>3.3645999999999998</v>
      </c>
      <c r="D9" s="19">
        <v>250</v>
      </c>
      <c r="E9" s="28">
        <f t="shared" si="0"/>
        <v>4</v>
      </c>
      <c r="F9" s="29">
        <f t="shared" si="1"/>
        <v>8.3999999999999631</v>
      </c>
      <c r="G9" s="24"/>
      <c r="I9" s="19">
        <v>6</v>
      </c>
      <c r="J9" s="19">
        <v>12</v>
      </c>
      <c r="K9" s="28">
        <f t="shared" si="3"/>
        <v>0.57120000000000004</v>
      </c>
      <c r="M9" s="19">
        <v>207</v>
      </c>
      <c r="N9" s="19">
        <v>10</v>
      </c>
      <c r="V9" s="19">
        <v>6</v>
      </c>
      <c r="W9" s="19">
        <v>36</v>
      </c>
      <c r="X9" s="22">
        <f t="shared" si="4"/>
        <v>1.3212000000000002</v>
      </c>
      <c r="Z9" s="19">
        <v>530</v>
      </c>
      <c r="AA9" s="19">
        <v>20</v>
      </c>
      <c r="AI9" s="19">
        <v>6</v>
      </c>
      <c r="AJ9" s="19">
        <v>472</v>
      </c>
      <c r="AK9" s="29">
        <f t="shared" si="5"/>
        <v>26.148799999999998</v>
      </c>
      <c r="AM9" s="19">
        <v>598</v>
      </c>
      <c r="AN9" s="19">
        <v>50</v>
      </c>
      <c r="AV9" s="19">
        <v>6</v>
      </c>
      <c r="AW9" s="19">
        <v>160</v>
      </c>
      <c r="AX9" s="24">
        <f t="shared" si="6"/>
        <v>76.160000000000011</v>
      </c>
      <c r="AY9" s="22">
        <f t="shared" si="2"/>
        <v>0.76160000000000017</v>
      </c>
      <c r="BB9" s="19">
        <v>10</v>
      </c>
    </row>
    <row r="10" spans="1:54" x14ac:dyDescent="0.25">
      <c r="A10" s="19">
        <v>9</v>
      </c>
      <c r="B10" s="25">
        <v>4.9100999999999999</v>
      </c>
      <c r="C10" s="25">
        <v>4.9175000000000004</v>
      </c>
      <c r="D10" s="19">
        <v>150</v>
      </c>
      <c r="E10" s="28">
        <f t="shared" si="0"/>
        <v>6.666666666666667</v>
      </c>
      <c r="F10" s="29">
        <f t="shared" si="1"/>
        <v>49.333333333336782</v>
      </c>
      <c r="G10" s="24"/>
      <c r="I10" s="19">
        <v>7</v>
      </c>
      <c r="J10" s="19">
        <v>3</v>
      </c>
      <c r="K10" s="28">
        <f t="shared" si="3"/>
        <v>0.14280000000000001</v>
      </c>
      <c r="M10" s="19">
        <v>316</v>
      </c>
      <c r="N10" s="19">
        <v>15</v>
      </c>
      <c r="V10" s="19">
        <v>7</v>
      </c>
      <c r="W10" s="19">
        <v>502</v>
      </c>
      <c r="X10" s="22">
        <f>W10*0.0367*2</f>
        <v>36.846800000000002</v>
      </c>
      <c r="Z10" s="19">
        <v>827</v>
      </c>
      <c r="AA10" s="19">
        <v>30</v>
      </c>
      <c r="AI10" s="19">
        <v>7</v>
      </c>
      <c r="AJ10" s="19">
        <v>592</v>
      </c>
      <c r="AK10" s="29">
        <f t="shared" si="5"/>
        <v>32.796799999999998</v>
      </c>
      <c r="AM10" s="19">
        <v>1903</v>
      </c>
      <c r="AN10" s="19">
        <v>100</v>
      </c>
      <c r="AV10" s="19">
        <v>7</v>
      </c>
      <c r="AW10" s="19">
        <v>165</v>
      </c>
      <c r="AX10" s="24">
        <f t="shared" si="6"/>
        <v>78.540000000000006</v>
      </c>
      <c r="AY10" s="22">
        <f t="shared" si="2"/>
        <v>1.3090000000000002</v>
      </c>
      <c r="BB10" s="19">
        <v>15</v>
      </c>
    </row>
    <row r="11" spans="1:54" x14ac:dyDescent="0.25">
      <c r="A11" s="19">
        <v>10</v>
      </c>
      <c r="B11" s="25">
        <v>5.0034999999999998</v>
      </c>
      <c r="C11" s="25">
        <v>5.0110999999999999</v>
      </c>
      <c r="D11" s="19">
        <v>200</v>
      </c>
      <c r="E11" s="28">
        <f t="shared" si="0"/>
        <v>5</v>
      </c>
      <c r="F11" s="29">
        <f t="shared" si="1"/>
        <v>38.000000000000256</v>
      </c>
      <c r="G11" s="24"/>
      <c r="I11" s="19">
        <v>8</v>
      </c>
      <c r="J11" s="19">
        <v>3</v>
      </c>
      <c r="K11" s="28">
        <f t="shared" si="3"/>
        <v>0.14280000000000001</v>
      </c>
      <c r="V11" s="19">
        <v>8</v>
      </c>
      <c r="W11" s="19">
        <v>70</v>
      </c>
      <c r="X11" s="22">
        <f t="shared" si="4"/>
        <v>2.5690000000000004</v>
      </c>
      <c r="AI11" s="19">
        <v>8</v>
      </c>
      <c r="AJ11" s="19">
        <v>23</v>
      </c>
      <c r="AK11" s="29">
        <f t="shared" si="5"/>
        <v>1.2742</v>
      </c>
      <c r="AV11" s="19">
        <v>8</v>
      </c>
      <c r="AW11" s="19">
        <v>69</v>
      </c>
      <c r="AX11" s="24">
        <f t="shared" si="6"/>
        <v>32.844000000000001</v>
      </c>
      <c r="AY11" s="22">
        <f t="shared" si="2"/>
        <v>1.31376</v>
      </c>
    </row>
    <row r="12" spans="1:54" x14ac:dyDescent="0.25">
      <c r="A12" s="19">
        <v>11</v>
      </c>
      <c r="B12" s="25">
        <v>4.9099000000000004</v>
      </c>
      <c r="C12" s="25">
        <v>4.9115000000000002</v>
      </c>
      <c r="D12" s="19">
        <v>600</v>
      </c>
      <c r="E12" s="28">
        <f t="shared" si="0"/>
        <v>1.6666666666666667</v>
      </c>
      <c r="F12" s="29">
        <f t="shared" si="1"/>
        <v>2.666666666666373</v>
      </c>
      <c r="G12" s="24"/>
      <c r="I12" s="19">
        <v>9</v>
      </c>
      <c r="J12" s="19">
        <v>119</v>
      </c>
      <c r="K12" s="28">
        <f t="shared" si="3"/>
        <v>5.6644000000000005</v>
      </c>
      <c r="V12" s="19">
        <v>9</v>
      </c>
      <c r="W12" s="19">
        <v>76</v>
      </c>
      <c r="X12" s="22">
        <f t="shared" si="4"/>
        <v>2.7892000000000001</v>
      </c>
      <c r="AI12" s="19">
        <v>9</v>
      </c>
      <c r="AJ12" s="19">
        <v>10</v>
      </c>
      <c r="AK12" s="29">
        <f t="shared" si="5"/>
        <v>0.55399999999999994</v>
      </c>
      <c r="AV12" s="19">
        <v>9</v>
      </c>
      <c r="AW12" s="19">
        <v>177</v>
      </c>
      <c r="AX12" s="24">
        <f t="shared" si="6"/>
        <v>84.25200000000001</v>
      </c>
      <c r="AY12" s="22">
        <f t="shared" si="2"/>
        <v>5.6168000000000013</v>
      </c>
    </row>
    <row r="13" spans="1:54" x14ac:dyDescent="0.25">
      <c r="A13" s="19">
        <v>12</v>
      </c>
      <c r="B13" s="25">
        <v>3.3096000000000001</v>
      </c>
      <c r="C13" s="25">
        <v>3.3105000000000002</v>
      </c>
      <c r="D13" s="19">
        <v>750</v>
      </c>
      <c r="E13" s="28">
        <f t="shared" si="0"/>
        <v>1.3333333333333333</v>
      </c>
      <c r="F13" s="29">
        <f t="shared" si="1"/>
        <v>1.2000000000001638</v>
      </c>
      <c r="G13" s="24"/>
      <c r="I13" s="19">
        <v>10</v>
      </c>
      <c r="J13" s="19">
        <v>14</v>
      </c>
      <c r="K13" s="28">
        <f t="shared" si="3"/>
        <v>0.6664000000000001</v>
      </c>
      <c r="V13" s="19">
        <v>10</v>
      </c>
      <c r="W13" s="19">
        <v>26</v>
      </c>
      <c r="X13" s="22">
        <f t="shared" si="4"/>
        <v>0.95420000000000005</v>
      </c>
      <c r="AI13" s="19">
        <v>10</v>
      </c>
      <c r="AJ13" s="19">
        <v>0</v>
      </c>
      <c r="AK13" s="29">
        <f t="shared" si="5"/>
        <v>0</v>
      </c>
      <c r="AV13" s="19">
        <v>10</v>
      </c>
      <c r="AW13" s="19">
        <v>98</v>
      </c>
      <c r="AX13" s="24">
        <f t="shared" si="6"/>
        <v>46.648000000000003</v>
      </c>
      <c r="AY13" s="22">
        <f t="shared" si="2"/>
        <v>2.3324000000000003</v>
      </c>
    </row>
    <row r="14" spans="1:54" x14ac:dyDescent="0.25">
      <c r="A14" s="19">
        <v>13</v>
      </c>
      <c r="B14" s="25">
        <v>5.0015000000000001</v>
      </c>
      <c r="C14" s="25">
        <v>5.0099</v>
      </c>
      <c r="D14" s="19">
        <v>150</v>
      </c>
      <c r="E14" s="28">
        <f t="shared" si="0"/>
        <v>6.666666666666667</v>
      </c>
      <c r="F14" s="29">
        <f t="shared" si="1"/>
        <v>55.999999999999758</v>
      </c>
      <c r="G14" s="24"/>
      <c r="I14" s="19">
        <v>11</v>
      </c>
      <c r="J14" s="19">
        <v>2</v>
      </c>
      <c r="K14" s="28">
        <f t="shared" si="3"/>
        <v>9.5200000000000007E-2</v>
      </c>
      <c r="V14" s="19">
        <v>11</v>
      </c>
      <c r="W14" s="19">
        <v>85</v>
      </c>
      <c r="X14" s="22">
        <f t="shared" si="4"/>
        <v>3.1195000000000004</v>
      </c>
      <c r="AI14" s="19">
        <v>11</v>
      </c>
      <c r="AJ14" s="19">
        <v>4</v>
      </c>
      <c r="AK14" s="29">
        <f t="shared" si="5"/>
        <v>0.22159999999999999</v>
      </c>
      <c r="AV14" s="19">
        <v>11</v>
      </c>
      <c r="AW14" s="19">
        <v>49</v>
      </c>
      <c r="AX14" s="24">
        <f t="shared" si="6"/>
        <v>23.324000000000002</v>
      </c>
      <c r="AY14" s="22">
        <f t="shared" si="2"/>
        <v>0.38873333333333338</v>
      </c>
    </row>
    <row r="15" spans="1:54" x14ac:dyDescent="0.25">
      <c r="A15" s="19">
        <v>14</v>
      </c>
      <c r="B15" s="25">
        <v>4.9842000000000004</v>
      </c>
      <c r="C15" s="25">
        <v>5.0049999999999999</v>
      </c>
      <c r="D15" s="19">
        <v>200</v>
      </c>
      <c r="E15" s="28">
        <f t="shared" si="0"/>
        <v>5</v>
      </c>
      <c r="F15" s="29">
        <f t="shared" si="1"/>
        <v>103.99999999999743</v>
      </c>
      <c r="G15" s="24"/>
      <c r="I15" s="19">
        <v>12</v>
      </c>
      <c r="J15" s="19">
        <v>2</v>
      </c>
      <c r="K15" s="28">
        <f t="shared" si="3"/>
        <v>9.5200000000000007E-2</v>
      </c>
      <c r="V15" s="19">
        <v>12</v>
      </c>
      <c r="W15" s="19">
        <v>35</v>
      </c>
      <c r="X15" s="22">
        <f t="shared" si="4"/>
        <v>1.2845000000000002</v>
      </c>
      <c r="AI15" s="19">
        <v>12</v>
      </c>
      <c r="AJ15" s="19">
        <v>0</v>
      </c>
      <c r="AK15" s="29">
        <f t="shared" si="5"/>
        <v>0</v>
      </c>
      <c r="AV15" s="19">
        <v>12</v>
      </c>
      <c r="AW15" s="19">
        <v>50</v>
      </c>
      <c r="AX15" s="24">
        <f t="shared" si="6"/>
        <v>23.8</v>
      </c>
      <c r="AY15" s="22">
        <f t="shared" si="2"/>
        <v>0.31733333333333336</v>
      </c>
    </row>
    <row r="16" spans="1:54" x14ac:dyDescent="0.25">
      <c r="A16" s="19">
        <v>15</v>
      </c>
      <c r="B16" s="25">
        <v>3.3153999999999999</v>
      </c>
      <c r="C16" s="25">
        <v>3.3182</v>
      </c>
      <c r="D16" s="19">
        <v>1000</v>
      </c>
      <c r="E16" s="28">
        <f t="shared" si="0"/>
        <v>1</v>
      </c>
      <c r="F16" s="29">
        <f t="shared" si="1"/>
        <v>2.8000000000001357</v>
      </c>
      <c r="G16" s="24"/>
      <c r="I16" s="19">
        <v>13</v>
      </c>
      <c r="J16" s="19">
        <v>51</v>
      </c>
      <c r="K16" s="28">
        <f t="shared" si="3"/>
        <v>2.4276</v>
      </c>
      <c r="V16" s="19">
        <v>13</v>
      </c>
      <c r="W16" s="19">
        <v>11</v>
      </c>
      <c r="X16" s="22">
        <f t="shared" si="4"/>
        <v>0.40370000000000006</v>
      </c>
      <c r="AI16" s="19">
        <v>13</v>
      </c>
      <c r="AJ16" s="19">
        <v>17</v>
      </c>
      <c r="AK16" s="29">
        <f t="shared" si="5"/>
        <v>0.94179999999999997</v>
      </c>
      <c r="AV16" s="19">
        <v>13</v>
      </c>
      <c r="AW16" s="19">
        <v>183</v>
      </c>
      <c r="AX16" s="24">
        <f t="shared" si="6"/>
        <v>87.108000000000004</v>
      </c>
      <c r="AY16" s="22">
        <f t="shared" si="2"/>
        <v>5.8072000000000008</v>
      </c>
    </row>
    <row r="17" spans="1:51" x14ac:dyDescent="0.25">
      <c r="A17" s="19">
        <v>16</v>
      </c>
      <c r="B17" s="25">
        <v>5.1901000000000002</v>
      </c>
      <c r="C17" s="25">
        <v>5.1958000000000002</v>
      </c>
      <c r="D17" s="19">
        <v>450</v>
      </c>
      <c r="E17" s="28">
        <f t="shared" si="0"/>
        <v>2.2222222222222223</v>
      </c>
      <c r="F17" s="29">
        <f t="shared" si="1"/>
        <v>12.666666666666753</v>
      </c>
      <c r="G17" s="24"/>
      <c r="I17" s="19">
        <v>14</v>
      </c>
      <c r="J17" s="19">
        <v>258</v>
      </c>
      <c r="K17" s="28">
        <f t="shared" si="3"/>
        <v>12.280800000000001</v>
      </c>
      <c r="V17" s="19">
        <v>14</v>
      </c>
      <c r="W17" s="19">
        <v>172</v>
      </c>
      <c r="X17" s="22">
        <f t="shared" si="4"/>
        <v>6.3124000000000002</v>
      </c>
      <c r="AI17" s="19">
        <v>14</v>
      </c>
      <c r="AJ17" s="19">
        <v>32</v>
      </c>
      <c r="AK17" s="29">
        <f t="shared" si="5"/>
        <v>1.7727999999999999</v>
      </c>
      <c r="AV17" s="19">
        <v>14</v>
      </c>
      <c r="AW17" s="19">
        <v>465</v>
      </c>
      <c r="AX17" s="24">
        <f t="shared" si="6"/>
        <v>221.34</v>
      </c>
      <c r="AY17" s="22">
        <f t="shared" si="2"/>
        <v>11.067</v>
      </c>
    </row>
    <row r="18" spans="1:51" x14ac:dyDescent="0.25">
      <c r="A18" s="19">
        <v>17</v>
      </c>
      <c r="B18" s="25">
        <v>5.1749999999999998</v>
      </c>
      <c r="C18" s="25">
        <v>5.1771000000000003</v>
      </c>
      <c r="D18" s="19">
        <v>1000</v>
      </c>
      <c r="E18" s="28">
        <f t="shared" si="0"/>
        <v>1</v>
      </c>
      <c r="F18" s="29">
        <f t="shared" si="1"/>
        <v>2.1000000000004349</v>
      </c>
      <c r="G18" s="24"/>
      <c r="I18" s="19">
        <v>15</v>
      </c>
      <c r="J18" s="19">
        <v>10</v>
      </c>
      <c r="K18" s="28">
        <f t="shared" si="3"/>
        <v>0.47600000000000003</v>
      </c>
      <c r="V18" s="19">
        <v>15</v>
      </c>
      <c r="W18" s="19">
        <v>14</v>
      </c>
      <c r="X18" s="22">
        <f t="shared" si="4"/>
        <v>0.51380000000000003</v>
      </c>
      <c r="AI18" s="19">
        <v>15</v>
      </c>
      <c r="AJ18" s="19">
        <v>421</v>
      </c>
      <c r="AK18" s="29">
        <f t="shared" si="5"/>
        <v>23.323399999999999</v>
      </c>
      <c r="AV18" s="19">
        <v>15</v>
      </c>
      <c r="AW18" s="19">
        <v>100</v>
      </c>
      <c r="AX18" s="24">
        <f t="shared" si="6"/>
        <v>47.6</v>
      </c>
      <c r="AY18" s="22">
        <f t="shared" si="2"/>
        <v>0.47600000000000003</v>
      </c>
    </row>
    <row r="19" spans="1:51" x14ac:dyDescent="0.25">
      <c r="A19" s="19">
        <v>18</v>
      </c>
      <c r="B19" s="25">
        <v>5.0021000000000004</v>
      </c>
      <c r="C19" s="25">
        <v>5.0063000000000004</v>
      </c>
      <c r="D19" s="19">
        <v>600</v>
      </c>
      <c r="E19" s="28">
        <f t="shared" si="0"/>
        <v>1.6666666666666667</v>
      </c>
      <c r="F19" s="29">
        <f t="shared" si="1"/>
        <v>6.9999999999999698</v>
      </c>
      <c r="G19" s="24"/>
      <c r="I19" s="19">
        <v>16</v>
      </c>
      <c r="J19" s="19">
        <v>21</v>
      </c>
      <c r="K19" s="28">
        <f t="shared" si="3"/>
        <v>0.99960000000000004</v>
      </c>
      <c r="V19" s="19">
        <v>16</v>
      </c>
      <c r="W19" s="19">
        <v>145</v>
      </c>
      <c r="X19" s="22">
        <f t="shared" si="4"/>
        <v>5.3215000000000003</v>
      </c>
      <c r="AI19" s="19">
        <v>16</v>
      </c>
      <c r="AJ19" s="19">
        <v>79</v>
      </c>
      <c r="AK19" s="29">
        <f t="shared" si="5"/>
        <v>4.3765999999999998</v>
      </c>
      <c r="AV19" s="19">
        <v>16</v>
      </c>
      <c r="AW19" s="19">
        <v>244</v>
      </c>
      <c r="AX19" s="24">
        <f t="shared" si="6"/>
        <v>116.14400000000001</v>
      </c>
      <c r="AY19" s="22">
        <f t="shared" si="2"/>
        <v>2.580977777777778</v>
      </c>
    </row>
    <row r="20" spans="1:51" x14ac:dyDescent="0.25">
      <c r="A20" s="19">
        <v>19</v>
      </c>
      <c r="B20" s="25">
        <v>4.9847000000000001</v>
      </c>
      <c r="C20" s="25">
        <v>4.9938000000000002</v>
      </c>
      <c r="D20" s="19">
        <v>250</v>
      </c>
      <c r="E20" s="28">
        <f t="shared" si="0"/>
        <v>4</v>
      </c>
      <c r="F20" s="29">
        <f t="shared" si="1"/>
        <v>36.400000000000432</v>
      </c>
      <c r="G20" s="24"/>
      <c r="I20" s="19">
        <v>17</v>
      </c>
      <c r="J20" s="19">
        <v>3</v>
      </c>
      <c r="K20" s="28">
        <f t="shared" si="3"/>
        <v>0.14280000000000001</v>
      </c>
      <c r="V20" s="19">
        <v>17</v>
      </c>
      <c r="W20" s="19">
        <v>19</v>
      </c>
      <c r="X20" s="22">
        <f t="shared" si="4"/>
        <v>0.69730000000000003</v>
      </c>
      <c r="AI20" s="19">
        <v>17</v>
      </c>
      <c r="AJ20" s="19">
        <v>24</v>
      </c>
      <c r="AK20" s="29">
        <f t="shared" si="5"/>
        <v>1.3295999999999999</v>
      </c>
      <c r="AV20" s="19">
        <v>17</v>
      </c>
      <c r="AW20" s="19">
        <v>112</v>
      </c>
      <c r="AX20" s="24">
        <f t="shared" si="6"/>
        <v>53.312000000000005</v>
      </c>
      <c r="AY20" s="22">
        <f t="shared" si="2"/>
        <v>0.53312000000000004</v>
      </c>
    </row>
    <row r="21" spans="1:51" x14ac:dyDescent="0.25">
      <c r="A21" s="19">
        <v>20</v>
      </c>
      <c r="B21" s="25">
        <v>5.1750999999999996</v>
      </c>
      <c r="C21" s="25">
        <v>5.1783000000000001</v>
      </c>
      <c r="D21" s="19">
        <v>600</v>
      </c>
      <c r="E21" s="28">
        <f t="shared" si="0"/>
        <v>1.6666666666666667</v>
      </c>
      <c r="F21" s="29">
        <f t="shared" si="1"/>
        <v>5.3333333333342265</v>
      </c>
      <c r="G21" s="24"/>
      <c r="I21" s="19">
        <v>18</v>
      </c>
      <c r="J21" s="19">
        <v>32</v>
      </c>
      <c r="K21" s="28">
        <f t="shared" si="3"/>
        <v>1.5232000000000001</v>
      </c>
      <c r="V21" s="19">
        <v>18</v>
      </c>
      <c r="W21" s="19">
        <v>162</v>
      </c>
      <c r="X21" s="22">
        <f t="shared" si="4"/>
        <v>5.9454000000000002</v>
      </c>
      <c r="AI21" s="19">
        <v>18</v>
      </c>
      <c r="AJ21" s="19">
        <v>161</v>
      </c>
      <c r="AK21" s="29">
        <f t="shared" si="5"/>
        <v>8.9193999999999996</v>
      </c>
      <c r="AV21" s="19">
        <v>18</v>
      </c>
      <c r="AW21" s="19">
        <v>206</v>
      </c>
      <c r="AX21" s="24">
        <f t="shared" si="6"/>
        <v>98.056000000000012</v>
      </c>
      <c r="AY21" s="22">
        <f t="shared" si="2"/>
        <v>1.634266666666667</v>
      </c>
    </row>
    <row r="22" spans="1:51" x14ac:dyDescent="0.25">
      <c r="A22" s="19">
        <v>21</v>
      </c>
      <c r="B22" s="25">
        <v>4.9835000000000003</v>
      </c>
      <c r="C22" s="25">
        <v>4.9871999999999996</v>
      </c>
      <c r="D22" s="19">
        <v>750</v>
      </c>
      <c r="E22" s="28">
        <f t="shared" si="0"/>
        <v>1.3333333333333333</v>
      </c>
      <c r="F22" s="29">
        <f t="shared" si="1"/>
        <v>4.9333333333324934</v>
      </c>
      <c r="G22" s="24"/>
      <c r="I22" s="19">
        <v>19</v>
      </c>
      <c r="J22" s="19">
        <v>69</v>
      </c>
      <c r="K22" s="28">
        <f t="shared" si="3"/>
        <v>3.2844000000000002</v>
      </c>
      <c r="V22" s="19">
        <v>19</v>
      </c>
      <c r="W22" s="19">
        <v>67</v>
      </c>
      <c r="X22" s="22">
        <f t="shared" si="4"/>
        <v>2.4589000000000003</v>
      </c>
      <c r="AI22" s="19">
        <v>19</v>
      </c>
      <c r="AJ22" s="19">
        <v>46</v>
      </c>
      <c r="AK22" s="29">
        <f t="shared" si="5"/>
        <v>2.5484</v>
      </c>
      <c r="AV22" s="19">
        <v>19</v>
      </c>
      <c r="AW22" s="19">
        <v>296</v>
      </c>
      <c r="AX22" s="24">
        <f t="shared" si="6"/>
        <v>140.89600000000002</v>
      </c>
      <c r="AY22" s="22">
        <f t="shared" si="2"/>
        <v>5.6358400000000008</v>
      </c>
    </row>
    <row r="23" spans="1:51" x14ac:dyDescent="0.25">
      <c r="A23" s="19">
        <v>22</v>
      </c>
      <c r="B23" s="25">
        <v>5.0014000000000003</v>
      </c>
      <c r="C23" s="25">
        <v>5.0072999999999999</v>
      </c>
      <c r="D23" s="19">
        <v>1000</v>
      </c>
      <c r="E23" s="28">
        <f t="shared" si="0"/>
        <v>1</v>
      </c>
      <c r="F23" s="29">
        <f t="shared" si="1"/>
        <v>5.8999999999995723</v>
      </c>
      <c r="G23" s="24"/>
      <c r="I23" s="19">
        <v>20</v>
      </c>
      <c r="J23" s="19">
        <v>2</v>
      </c>
      <c r="K23" s="28">
        <f t="shared" si="3"/>
        <v>9.5200000000000007E-2</v>
      </c>
      <c r="V23" s="19">
        <v>20</v>
      </c>
      <c r="W23" s="19">
        <v>11</v>
      </c>
      <c r="X23" s="22">
        <f t="shared" si="4"/>
        <v>0.40370000000000006</v>
      </c>
      <c r="AI23" s="19">
        <v>20</v>
      </c>
      <c r="AJ23" s="19">
        <v>12</v>
      </c>
      <c r="AK23" s="29">
        <f t="shared" si="5"/>
        <v>0.66479999999999995</v>
      </c>
      <c r="AN23" s="24"/>
      <c r="AV23" s="19">
        <v>20</v>
      </c>
      <c r="AW23" s="19">
        <v>113</v>
      </c>
      <c r="AX23" s="24">
        <f t="shared" si="6"/>
        <v>53.788000000000004</v>
      </c>
      <c r="AY23" s="22">
        <f t="shared" si="2"/>
        <v>0.89646666666666674</v>
      </c>
    </row>
    <row r="24" spans="1:51" x14ac:dyDescent="0.25">
      <c r="A24" s="19">
        <v>23</v>
      </c>
      <c r="B24" s="25">
        <v>4.9417999999999997</v>
      </c>
      <c r="C24" s="25">
        <v>4.9493999999999998</v>
      </c>
      <c r="D24" s="19">
        <v>200</v>
      </c>
      <c r="E24" s="28">
        <f t="shared" si="0"/>
        <v>5</v>
      </c>
      <c r="F24" s="29">
        <f t="shared" si="1"/>
        <v>38.000000000000256</v>
      </c>
      <c r="G24" s="24"/>
      <c r="I24" s="19">
        <v>21</v>
      </c>
      <c r="J24" s="19">
        <v>7</v>
      </c>
      <c r="K24" s="28">
        <f t="shared" si="3"/>
        <v>0.33320000000000005</v>
      </c>
      <c r="V24" s="19">
        <v>21</v>
      </c>
      <c r="W24" s="19">
        <v>61</v>
      </c>
      <c r="X24" s="22">
        <f t="shared" si="4"/>
        <v>2.2387000000000001</v>
      </c>
      <c r="AI24" s="19">
        <v>21</v>
      </c>
      <c r="AJ24" s="19">
        <v>220</v>
      </c>
      <c r="AK24" s="29">
        <f t="shared" si="5"/>
        <v>12.187999999999999</v>
      </c>
      <c r="AN24" s="24"/>
      <c r="AV24" s="19">
        <v>21</v>
      </c>
      <c r="AW24" s="19">
        <v>185</v>
      </c>
      <c r="AX24" s="24">
        <f t="shared" si="6"/>
        <v>88.06</v>
      </c>
      <c r="AY24" s="22">
        <f t="shared" si="2"/>
        <v>1.1741333333333333</v>
      </c>
    </row>
    <row r="25" spans="1:51" x14ac:dyDescent="0.25">
      <c r="A25" s="19">
        <v>24</v>
      </c>
      <c r="B25" s="25">
        <v>4.9442000000000004</v>
      </c>
      <c r="C25" s="25">
        <v>4.9607999999999999</v>
      </c>
      <c r="D25" s="19">
        <v>950</v>
      </c>
      <c r="E25" s="28">
        <f t="shared" si="0"/>
        <v>1.0526315789473684</v>
      </c>
      <c r="F25" s="29">
        <f t="shared" si="1"/>
        <v>17.473684210525793</v>
      </c>
      <c r="G25" s="24"/>
      <c r="I25" s="19">
        <v>22</v>
      </c>
      <c r="J25" s="19">
        <v>2</v>
      </c>
      <c r="K25" s="28">
        <f t="shared" si="3"/>
        <v>9.5200000000000007E-2</v>
      </c>
      <c r="V25" s="19">
        <v>22</v>
      </c>
      <c r="W25" s="19">
        <v>51</v>
      </c>
      <c r="X25" s="22">
        <f t="shared" si="4"/>
        <v>1.8717000000000001</v>
      </c>
      <c r="AI25" s="19">
        <v>22</v>
      </c>
      <c r="AJ25" s="19">
        <v>596</v>
      </c>
      <c r="AK25" s="29">
        <f t="shared" si="5"/>
        <v>33.0184</v>
      </c>
      <c r="AN25" s="24"/>
      <c r="AV25" s="19">
        <v>22</v>
      </c>
      <c r="AW25" s="19">
        <v>114</v>
      </c>
      <c r="AX25" s="24">
        <f t="shared" si="6"/>
        <v>54.264000000000003</v>
      </c>
      <c r="AY25" s="22">
        <f t="shared" si="2"/>
        <v>0.54264000000000001</v>
      </c>
    </row>
    <row r="26" spans="1:51" x14ac:dyDescent="0.25">
      <c r="A26" s="19" t="s">
        <v>71</v>
      </c>
      <c r="B26" s="25">
        <v>4.9546000000000001</v>
      </c>
      <c r="C26" s="25">
        <v>4.9584999999999999</v>
      </c>
      <c r="D26" s="19">
        <v>500</v>
      </c>
      <c r="E26" s="28">
        <f t="shared" si="0"/>
        <v>2</v>
      </c>
      <c r="F26" s="23">
        <f t="shared" si="1"/>
        <v>7.799999999999585</v>
      </c>
      <c r="G26" s="24"/>
      <c r="I26" s="19">
        <v>23</v>
      </c>
      <c r="J26" s="19">
        <v>19</v>
      </c>
      <c r="K26" s="28">
        <f t="shared" si="3"/>
        <v>0.90440000000000009</v>
      </c>
      <c r="V26" s="19">
        <v>23</v>
      </c>
      <c r="W26" s="19">
        <v>31</v>
      </c>
      <c r="X26" s="22">
        <f t="shared" si="4"/>
        <v>1.1377000000000002</v>
      </c>
      <c r="AI26" s="19">
        <v>23</v>
      </c>
      <c r="AJ26" s="19">
        <v>19</v>
      </c>
      <c r="AK26" s="29">
        <f t="shared" si="5"/>
        <v>1.0526</v>
      </c>
      <c r="AN26" s="24"/>
      <c r="AV26" s="19">
        <v>23</v>
      </c>
      <c r="AW26" s="19">
        <v>161</v>
      </c>
      <c r="AX26" s="24">
        <f t="shared" si="6"/>
        <v>76.63600000000001</v>
      </c>
      <c r="AY26" s="22">
        <f t="shared" si="2"/>
        <v>3.8318000000000008</v>
      </c>
    </row>
    <row r="27" spans="1:51" x14ac:dyDescent="0.25">
      <c r="A27" s="19" t="s">
        <v>72</v>
      </c>
      <c r="B27" s="25">
        <v>4.7804000000000002</v>
      </c>
      <c r="C27" s="25">
        <v>4.7857000000000003</v>
      </c>
      <c r="D27" s="19">
        <v>500</v>
      </c>
      <c r="E27" s="28">
        <f t="shared" si="0"/>
        <v>2</v>
      </c>
      <c r="F27" s="23">
        <f t="shared" si="1"/>
        <v>10.600000000000165</v>
      </c>
      <c r="G27" s="24"/>
      <c r="I27" s="19">
        <v>24</v>
      </c>
      <c r="J27" s="19">
        <v>106</v>
      </c>
      <c r="K27" s="28">
        <f t="shared" si="3"/>
        <v>5.0456000000000003</v>
      </c>
      <c r="V27" s="19">
        <v>24</v>
      </c>
      <c r="W27" s="19">
        <v>136</v>
      </c>
      <c r="X27" s="22">
        <f t="shared" si="4"/>
        <v>4.9912000000000001</v>
      </c>
      <c r="AI27" s="19">
        <v>24</v>
      </c>
      <c r="AJ27" s="19">
        <v>372</v>
      </c>
      <c r="AK27" s="29">
        <f t="shared" si="5"/>
        <v>20.608799999999999</v>
      </c>
      <c r="AM27" s="19">
        <v>1</v>
      </c>
      <c r="AN27" s="27">
        <v>0</v>
      </c>
      <c r="AV27" s="19">
        <v>24</v>
      </c>
      <c r="AW27" s="19">
        <v>89</v>
      </c>
      <c r="AX27" s="24">
        <f t="shared" si="6"/>
        <v>42.364000000000004</v>
      </c>
      <c r="AY27" s="22">
        <f t="shared" si="2"/>
        <v>0.44593684210526319</v>
      </c>
    </row>
    <row r="28" spans="1:51" x14ac:dyDescent="0.25">
      <c r="A28" s="19" t="s">
        <v>73</v>
      </c>
      <c r="B28" s="25">
        <v>4.7693000000000003</v>
      </c>
      <c r="C28" s="25">
        <v>4.7723000000000004</v>
      </c>
      <c r="D28" s="19">
        <v>650</v>
      </c>
      <c r="E28" s="28">
        <f t="shared" si="0"/>
        <v>1.5384615384615385</v>
      </c>
      <c r="F28" s="23">
        <f t="shared" si="1"/>
        <v>4.6153846153847908</v>
      </c>
      <c r="G28" s="24"/>
      <c r="I28" s="19" t="s">
        <v>71</v>
      </c>
      <c r="J28" s="19">
        <v>43</v>
      </c>
      <c r="K28" s="28">
        <f t="shared" si="3"/>
        <v>2.0468000000000002</v>
      </c>
      <c r="V28" s="19" t="s">
        <v>71</v>
      </c>
      <c r="W28" s="19">
        <v>66</v>
      </c>
      <c r="X28" s="22">
        <f t="shared" si="4"/>
        <v>2.4222000000000001</v>
      </c>
      <c r="AI28" s="19" t="s">
        <v>71</v>
      </c>
      <c r="AJ28" s="19">
        <v>21</v>
      </c>
      <c r="AK28" s="19">
        <f t="shared" si="5"/>
        <v>1.1634</v>
      </c>
      <c r="AM28" s="19">
        <v>3</v>
      </c>
      <c r="AN28" s="27">
        <v>2</v>
      </c>
      <c r="AV28" s="19" t="s">
        <v>71</v>
      </c>
      <c r="AW28" s="19">
        <v>139</v>
      </c>
      <c r="AX28" s="24">
        <f t="shared" si="6"/>
        <v>66.164000000000001</v>
      </c>
      <c r="AY28" s="22">
        <f t="shared" si="2"/>
        <v>1.32328</v>
      </c>
    </row>
    <row r="29" spans="1:51" x14ac:dyDescent="0.25">
      <c r="A29" s="19" t="s">
        <v>74</v>
      </c>
      <c r="B29" s="25">
        <v>5.1916000000000002</v>
      </c>
      <c r="C29" s="25">
        <v>5.1986999999999997</v>
      </c>
      <c r="D29" s="19">
        <v>300</v>
      </c>
      <c r="E29" s="28">
        <f t="shared" si="0"/>
        <v>3.3333333333333335</v>
      </c>
      <c r="F29" s="23">
        <f t="shared" si="1"/>
        <v>23.666666666664803</v>
      </c>
      <c r="G29" s="24"/>
      <c r="I29" s="19" t="s">
        <v>72</v>
      </c>
      <c r="J29" s="19">
        <v>27</v>
      </c>
      <c r="K29" s="28">
        <f t="shared" si="3"/>
        <v>1.2852000000000001</v>
      </c>
      <c r="V29" s="19" t="s">
        <v>72</v>
      </c>
      <c r="W29" s="19">
        <v>36</v>
      </c>
      <c r="X29" s="22">
        <f t="shared" si="4"/>
        <v>1.3212000000000002</v>
      </c>
      <c r="AI29" s="19" t="s">
        <v>72</v>
      </c>
      <c r="AJ29" s="19">
        <v>0</v>
      </c>
      <c r="AK29" s="19">
        <f t="shared" si="5"/>
        <v>0</v>
      </c>
      <c r="AM29" s="19">
        <v>29</v>
      </c>
      <c r="AN29" s="27">
        <v>5</v>
      </c>
      <c r="AV29" s="19" t="s">
        <v>72</v>
      </c>
      <c r="AW29" s="19">
        <v>136</v>
      </c>
      <c r="AX29" s="24">
        <f t="shared" si="6"/>
        <v>64.736000000000004</v>
      </c>
      <c r="AY29" s="22">
        <f t="shared" si="2"/>
        <v>1.2947200000000001</v>
      </c>
    </row>
    <row r="30" spans="1:51" x14ac:dyDescent="0.25">
      <c r="A30" s="19" t="s">
        <v>78</v>
      </c>
      <c r="I30" s="19" t="s">
        <v>73</v>
      </c>
      <c r="J30" s="19">
        <v>25</v>
      </c>
      <c r="K30" s="28">
        <f t="shared" si="3"/>
        <v>1.1900000000000002</v>
      </c>
      <c r="V30" s="19" t="s">
        <v>73</v>
      </c>
      <c r="W30" s="19">
        <v>36</v>
      </c>
      <c r="X30" s="22">
        <f t="shared" si="4"/>
        <v>1.3212000000000002</v>
      </c>
      <c r="AI30" s="19" t="s">
        <v>73</v>
      </c>
      <c r="AJ30" s="19">
        <v>5</v>
      </c>
      <c r="AK30" s="19">
        <f t="shared" si="5"/>
        <v>0.27699999999999997</v>
      </c>
      <c r="AM30" s="19">
        <v>74</v>
      </c>
      <c r="AN30" s="27">
        <v>10</v>
      </c>
      <c r="AV30" s="19" t="s">
        <v>73</v>
      </c>
      <c r="AW30" s="19">
        <v>116</v>
      </c>
      <c r="AX30" s="24">
        <f t="shared" si="6"/>
        <v>55.216000000000001</v>
      </c>
      <c r="AY30" s="22">
        <f t="shared" si="2"/>
        <v>0.84947692307692313</v>
      </c>
    </row>
    <row r="31" spans="1:51" x14ac:dyDescent="0.25">
      <c r="A31" s="19" t="s">
        <v>79</v>
      </c>
      <c r="I31" s="19" t="s">
        <v>74</v>
      </c>
      <c r="J31" s="19">
        <v>37</v>
      </c>
      <c r="K31" s="28">
        <f t="shared" si="3"/>
        <v>1.7612000000000001</v>
      </c>
      <c r="V31" s="19" t="s">
        <v>74</v>
      </c>
      <c r="W31" s="19">
        <v>77</v>
      </c>
      <c r="X31" s="22">
        <f t="shared" si="4"/>
        <v>2.8259000000000003</v>
      </c>
      <c r="AI31" s="19" t="s">
        <v>74</v>
      </c>
      <c r="AJ31" s="19">
        <v>2</v>
      </c>
      <c r="AK31" s="19">
        <f t="shared" si="5"/>
        <v>0.1108</v>
      </c>
      <c r="AM31" s="19">
        <v>135</v>
      </c>
      <c r="AN31" s="27">
        <v>50</v>
      </c>
      <c r="AV31" s="19" t="s">
        <v>74</v>
      </c>
      <c r="AW31" s="19">
        <v>142</v>
      </c>
      <c r="AX31" s="24">
        <f t="shared" si="6"/>
        <v>67.591999999999999</v>
      </c>
      <c r="AY31" s="22">
        <f t="shared" si="2"/>
        <v>2.2530666666666668</v>
      </c>
    </row>
    <row r="32" spans="1:51" x14ac:dyDescent="0.25">
      <c r="I32" s="19" t="s">
        <v>80</v>
      </c>
      <c r="K32" s="28">
        <f t="shared" si="3"/>
        <v>0</v>
      </c>
      <c r="V32" s="19" t="s">
        <v>75</v>
      </c>
      <c r="X32" s="22"/>
      <c r="AI32" s="19" t="s">
        <v>75</v>
      </c>
      <c r="AM32" s="19">
        <v>1622</v>
      </c>
      <c r="AN32" s="27">
        <v>100</v>
      </c>
      <c r="AV32" s="19" t="s">
        <v>75</v>
      </c>
      <c r="AW32" s="19" t="s">
        <v>77</v>
      </c>
      <c r="AX32" s="24"/>
      <c r="AY32" s="22"/>
    </row>
    <row r="33" spans="1:51" x14ac:dyDescent="0.25">
      <c r="I33" s="19" t="s">
        <v>81</v>
      </c>
      <c r="K33" s="28">
        <f t="shared" si="3"/>
        <v>0</v>
      </c>
      <c r="V33" s="19" t="s">
        <v>76</v>
      </c>
      <c r="X33" s="22"/>
      <c r="AI33" s="19" t="s">
        <v>76</v>
      </c>
      <c r="AN33" s="24"/>
      <c r="AV33" s="19" t="s">
        <v>76</v>
      </c>
      <c r="AW33" s="19" t="s">
        <v>77</v>
      </c>
      <c r="AX33" s="24"/>
      <c r="AY33" s="22"/>
    </row>
    <row r="34" spans="1:51" x14ac:dyDescent="0.25">
      <c r="AN34" s="24"/>
    </row>
    <row r="35" spans="1:51" x14ac:dyDescent="0.25">
      <c r="B35" s="26" t="s">
        <v>10</v>
      </c>
      <c r="C35" s="26" t="s">
        <v>11</v>
      </c>
      <c r="D35" s="26" t="s">
        <v>12</v>
      </c>
      <c r="E35" s="26" t="s">
        <v>13</v>
      </c>
      <c r="F35" s="26" t="s">
        <v>14</v>
      </c>
      <c r="G35" s="26" t="s">
        <v>15</v>
      </c>
      <c r="AN35" s="24"/>
    </row>
    <row r="36" spans="1:51" x14ac:dyDescent="0.25">
      <c r="A36" s="19" t="s">
        <v>71</v>
      </c>
      <c r="B36" s="24">
        <f>F26</f>
        <v>7.799999999999585</v>
      </c>
      <c r="C36" s="22">
        <v>0.53536000000000006</v>
      </c>
      <c r="D36" s="22">
        <v>0.81259999999999999</v>
      </c>
      <c r="E36" s="24">
        <v>1.2974000000000001</v>
      </c>
      <c r="F36" s="24">
        <v>0.64499999999999991</v>
      </c>
      <c r="G36" s="27">
        <f>(F36+E36)/D36</f>
        <v>2.3903519566822546</v>
      </c>
      <c r="AN36" s="24"/>
    </row>
    <row r="37" spans="1:51" x14ac:dyDescent="0.25">
      <c r="A37" s="19" t="s">
        <v>72</v>
      </c>
      <c r="B37" s="24">
        <f>F27</f>
        <v>10.600000000000165</v>
      </c>
      <c r="C37" s="22">
        <v>1.0994000000000002</v>
      </c>
      <c r="D37" s="22">
        <v>0.76480000000000004</v>
      </c>
      <c r="E37" s="24">
        <v>0.54889999999999994</v>
      </c>
      <c r="F37" s="24">
        <v>5.6329999999999991</v>
      </c>
      <c r="G37" s="27">
        <f t="shared" ref="G37:G41" si="7">(F37+E37)/D37</f>
        <v>8.0830282426778215</v>
      </c>
      <c r="AN37" s="24"/>
    </row>
    <row r="38" spans="1:51" x14ac:dyDescent="0.25">
      <c r="A38" s="19" t="s">
        <v>73</v>
      </c>
      <c r="B38" s="24">
        <f>F28</f>
        <v>4.6153846153847908</v>
      </c>
      <c r="C38" s="22">
        <v>0.38240000000000002</v>
      </c>
      <c r="D38" s="22">
        <v>0.62140000000000006</v>
      </c>
      <c r="E38" s="24">
        <v>0.7984</v>
      </c>
      <c r="F38" s="24">
        <v>1.2899999999999998</v>
      </c>
      <c r="G38" s="27">
        <f t="shared" si="7"/>
        <v>3.3607981976182808</v>
      </c>
      <c r="AN38" s="24"/>
    </row>
    <row r="39" spans="1:51" x14ac:dyDescent="0.25">
      <c r="A39" s="19" t="s">
        <v>74</v>
      </c>
      <c r="B39" s="24">
        <f>F29</f>
        <v>23.666666666664803</v>
      </c>
      <c r="C39" s="22">
        <v>1.7048666666666668</v>
      </c>
      <c r="D39" s="22">
        <v>0.86040000000000005</v>
      </c>
      <c r="E39" s="24">
        <v>1.996</v>
      </c>
      <c r="F39" s="24">
        <v>5.375</v>
      </c>
      <c r="G39" s="27">
        <f t="shared" si="7"/>
        <v>8.56694560669456</v>
      </c>
      <c r="AN39" s="24"/>
    </row>
    <row r="40" spans="1:51" x14ac:dyDescent="0.25">
      <c r="A40" s="19" t="s">
        <v>78</v>
      </c>
      <c r="D40" s="22">
        <v>1.0038</v>
      </c>
      <c r="E40" s="24">
        <v>7.0358999999999998</v>
      </c>
      <c r="F40" s="24">
        <v>0.34399999999999997</v>
      </c>
      <c r="G40" s="27">
        <f t="shared" si="7"/>
        <v>7.3519625423391117</v>
      </c>
      <c r="AN40" s="24"/>
    </row>
    <row r="41" spans="1:51" x14ac:dyDescent="0.25">
      <c r="A41" s="19" t="s">
        <v>79</v>
      </c>
      <c r="D41" s="22">
        <v>1.0038</v>
      </c>
      <c r="E41" s="24">
        <v>6.4371</v>
      </c>
      <c r="F41" s="24">
        <v>4.6439999999999992</v>
      </c>
      <c r="G41" s="27">
        <f t="shared" si="7"/>
        <v>11.039151225343693</v>
      </c>
      <c r="AN41" s="24"/>
    </row>
    <row r="42" spans="1:51" x14ac:dyDescent="0.25">
      <c r="AN42" s="24"/>
      <c r="AO42" s="24"/>
    </row>
    <row r="43" spans="1:51" x14ac:dyDescent="0.25">
      <c r="AO43" s="24"/>
    </row>
    <row r="45" spans="1:51" x14ac:dyDescent="0.25">
      <c r="AN45" s="24"/>
    </row>
    <row r="46" spans="1:51" x14ac:dyDescent="0.25">
      <c r="AN46" s="24"/>
    </row>
    <row r="47" spans="1:51" x14ac:dyDescent="0.25">
      <c r="AN47" s="24"/>
    </row>
    <row r="48" spans="1:51" x14ac:dyDescent="0.25">
      <c r="B48" s="25"/>
      <c r="C48" s="25"/>
      <c r="AN48" s="24"/>
    </row>
    <row r="49" spans="2:40" x14ac:dyDescent="0.25">
      <c r="B49" s="25"/>
      <c r="C49" s="25"/>
      <c r="AN49" s="24"/>
    </row>
    <row r="50" spans="2:40" x14ac:dyDescent="0.25">
      <c r="B50" s="25"/>
      <c r="C50" s="25"/>
      <c r="AN50" s="24"/>
    </row>
    <row r="51" spans="2:40" x14ac:dyDescent="0.25">
      <c r="B51" s="25"/>
      <c r="C51" s="25"/>
      <c r="AN51" s="24"/>
    </row>
    <row r="52" spans="2:40" x14ac:dyDescent="0.25">
      <c r="B52" s="25"/>
      <c r="C52" s="25"/>
      <c r="AN52" s="24"/>
    </row>
    <row r="53" spans="2:40" x14ac:dyDescent="0.25">
      <c r="B53" s="25"/>
      <c r="C53" s="25"/>
    </row>
    <row r="54" spans="2:40" x14ac:dyDescent="0.25">
      <c r="B54" s="25"/>
      <c r="C54" s="25"/>
    </row>
    <row r="55" spans="2:40" x14ac:dyDescent="0.25">
      <c r="B55" s="25"/>
      <c r="C55" s="25"/>
    </row>
    <row r="56" spans="2:40" x14ac:dyDescent="0.25">
      <c r="B56" s="25"/>
      <c r="C56" s="25"/>
    </row>
    <row r="57" spans="2:40" x14ac:dyDescent="0.25">
      <c r="B57" s="25"/>
      <c r="C57" s="25"/>
    </row>
    <row r="58" spans="2:40" x14ac:dyDescent="0.25">
      <c r="B58" s="25"/>
      <c r="C58" s="25"/>
    </row>
    <row r="59" spans="2:40" x14ac:dyDescent="0.25">
      <c r="B59" s="25"/>
      <c r="C59" s="25"/>
    </row>
    <row r="60" spans="2:40" x14ac:dyDescent="0.25">
      <c r="B60" s="25"/>
      <c r="C60" s="25"/>
    </row>
    <row r="61" spans="2:40" x14ac:dyDescent="0.25">
      <c r="B61" s="25"/>
      <c r="C61" s="25"/>
    </row>
    <row r="62" spans="2:40" x14ac:dyDescent="0.25">
      <c r="B62" s="25"/>
      <c r="C62" s="25"/>
    </row>
    <row r="63" spans="2:40" x14ac:dyDescent="0.25">
      <c r="B63" s="25"/>
      <c r="C63" s="25"/>
    </row>
    <row r="64" spans="2:40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  <row r="71" spans="2:3" x14ac:dyDescent="0.25">
      <c r="B71" s="25"/>
      <c r="C71" s="25"/>
    </row>
    <row r="72" spans="2:3" x14ac:dyDescent="0.25">
      <c r="B72" s="25"/>
      <c r="C72" s="25"/>
    </row>
    <row r="73" spans="2:3" x14ac:dyDescent="0.25">
      <c r="B73" s="25"/>
      <c r="C73" s="25"/>
    </row>
    <row r="74" spans="2:3" x14ac:dyDescent="0.25">
      <c r="B74" s="25"/>
      <c r="C74" s="2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B2" sqref="B2:B25"/>
    </sheetView>
  </sheetViews>
  <sheetFormatPr defaultRowHeight="15" x14ac:dyDescent="0.25"/>
  <sheetData>
    <row r="1" spans="1:15" s="16" customFormat="1" x14ac:dyDescent="0.25">
      <c r="A1" s="5" t="s">
        <v>0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</row>
    <row r="2" spans="1:15" x14ac:dyDescent="0.25">
      <c r="A2" s="9">
        <v>1</v>
      </c>
      <c r="B2" s="13">
        <v>41473</v>
      </c>
      <c r="C2" s="6">
        <v>14.1</v>
      </c>
      <c r="D2" s="7">
        <v>415</v>
      </c>
      <c r="E2" s="8">
        <v>9.0500000000000007</v>
      </c>
      <c r="F2" s="7">
        <v>88.5</v>
      </c>
      <c r="G2" s="7">
        <v>0</v>
      </c>
      <c r="H2" s="8">
        <v>6.58</v>
      </c>
      <c r="I2" s="17">
        <v>3.0999999999998806</v>
      </c>
      <c r="J2" s="15">
        <v>0.63574000000000008</v>
      </c>
      <c r="K2" s="15">
        <v>0.2868</v>
      </c>
      <c r="L2" s="17">
        <v>8.2334999999999994</v>
      </c>
      <c r="M2" s="14">
        <v>0.51600000000000001</v>
      </c>
      <c r="N2" s="18">
        <f>(L2+M2)/K2</f>
        <v>30.507322175732217</v>
      </c>
      <c r="O2" s="7">
        <v>120</v>
      </c>
    </row>
    <row r="3" spans="1:15" x14ac:dyDescent="0.25">
      <c r="A3" s="9">
        <v>2</v>
      </c>
      <c r="B3" s="13">
        <v>41473</v>
      </c>
      <c r="C3" s="6">
        <v>13.7</v>
      </c>
      <c r="D3" s="7">
        <v>429.1</v>
      </c>
      <c r="E3" s="8">
        <v>7.81</v>
      </c>
      <c r="F3" s="7">
        <v>75.599999999999994</v>
      </c>
      <c r="G3" s="7">
        <v>33</v>
      </c>
      <c r="H3" s="8">
        <v>6.65</v>
      </c>
      <c r="I3" s="17">
        <v>3.8000000000000256</v>
      </c>
      <c r="J3" s="15">
        <v>0.65486000000000011</v>
      </c>
      <c r="K3" s="15">
        <v>0.33460000000000001</v>
      </c>
      <c r="L3" s="17">
        <v>9.6806000000000001</v>
      </c>
      <c r="M3" s="14">
        <v>1.5049999999999999</v>
      </c>
      <c r="N3" s="18">
        <f t="shared" ref="N3:N25" si="0">(L3+M3)/K3</f>
        <v>33.429766885833835</v>
      </c>
      <c r="O3" s="7">
        <v>120</v>
      </c>
    </row>
    <row r="4" spans="1:15" x14ac:dyDescent="0.25">
      <c r="A4" s="9">
        <v>3</v>
      </c>
      <c r="B4" s="13">
        <v>41473</v>
      </c>
      <c r="C4" s="6">
        <v>14.7</v>
      </c>
      <c r="D4" s="7">
        <v>275.8</v>
      </c>
      <c r="E4" s="8">
        <v>6.71</v>
      </c>
      <c r="F4" s="7">
        <v>66.3</v>
      </c>
      <c r="G4" s="7">
        <v>66</v>
      </c>
      <c r="H4" s="8">
        <v>6.5</v>
      </c>
      <c r="I4" s="17">
        <v>7.9999999999991189</v>
      </c>
      <c r="J4" s="15">
        <v>1.4053200000000001</v>
      </c>
      <c r="K4" s="15">
        <v>1.7686000000000002</v>
      </c>
      <c r="L4" s="17">
        <v>2.2454999999999998</v>
      </c>
      <c r="M4" s="14">
        <v>3.0959999999999996</v>
      </c>
      <c r="N4" s="18">
        <f t="shared" si="0"/>
        <v>3.0201854574239508</v>
      </c>
      <c r="O4" s="7">
        <v>79</v>
      </c>
    </row>
    <row r="5" spans="1:15" x14ac:dyDescent="0.25">
      <c r="A5" s="9">
        <v>4</v>
      </c>
      <c r="B5" s="13">
        <v>41473</v>
      </c>
      <c r="C5" s="6">
        <v>17.600000000000001</v>
      </c>
      <c r="D5" s="7">
        <v>293.39999999999998</v>
      </c>
      <c r="E5" s="8">
        <v>10.69</v>
      </c>
      <c r="F5" s="7">
        <v>112.3</v>
      </c>
      <c r="G5" s="7">
        <v>0</v>
      </c>
      <c r="H5" s="8">
        <v>7.02</v>
      </c>
      <c r="I5" s="17">
        <v>1.300000000000523</v>
      </c>
      <c r="J5" s="15">
        <v>0.27723999999999999</v>
      </c>
      <c r="K5" s="15">
        <v>0.19120000000000001</v>
      </c>
      <c r="L5" s="17">
        <v>1.0977999999999999</v>
      </c>
      <c r="M5" s="14">
        <v>0.38699999999999996</v>
      </c>
      <c r="N5" s="18">
        <f t="shared" si="0"/>
        <v>7.7656903765690366</v>
      </c>
      <c r="O5" s="7">
        <v>120</v>
      </c>
    </row>
    <row r="6" spans="1:15" x14ac:dyDescent="0.25">
      <c r="A6" s="9">
        <v>5</v>
      </c>
      <c r="B6" s="13">
        <v>41473</v>
      </c>
      <c r="C6" s="6">
        <v>17.5</v>
      </c>
      <c r="D6" s="7">
        <v>111.8</v>
      </c>
      <c r="E6" s="8">
        <v>6.14</v>
      </c>
      <c r="F6" s="7">
        <v>64.3</v>
      </c>
      <c r="G6" s="7">
        <v>0</v>
      </c>
      <c r="H6" s="8">
        <v>6.08</v>
      </c>
      <c r="I6" s="17">
        <v>13.333333333333346</v>
      </c>
      <c r="J6" s="15">
        <v>1.7526666666666668</v>
      </c>
      <c r="K6" s="15">
        <v>1.1950000000000001</v>
      </c>
      <c r="L6" s="17">
        <v>1.7464999999999999</v>
      </c>
      <c r="M6" s="14">
        <v>1.032</v>
      </c>
      <c r="N6" s="18">
        <f t="shared" si="0"/>
        <v>2.3251046025104602</v>
      </c>
      <c r="O6" s="7">
        <v>43</v>
      </c>
    </row>
    <row r="7" spans="1:15" x14ac:dyDescent="0.25">
      <c r="A7" s="9">
        <v>6</v>
      </c>
      <c r="B7" s="13">
        <v>41473</v>
      </c>
      <c r="C7" s="6">
        <v>14.5</v>
      </c>
      <c r="D7" s="7">
        <v>499.1</v>
      </c>
      <c r="E7" s="8">
        <v>8.3000000000000007</v>
      </c>
      <c r="F7" s="7">
        <v>81.900000000000006</v>
      </c>
      <c r="G7" s="7">
        <v>0</v>
      </c>
      <c r="H7" s="8">
        <v>6.82</v>
      </c>
      <c r="I7" s="17">
        <v>3.1999999999996476</v>
      </c>
      <c r="J7" s="15">
        <v>1.1599466666666667</v>
      </c>
      <c r="K7" s="15">
        <v>0.52580000000000005</v>
      </c>
      <c r="L7" s="17">
        <v>16.067799999999998</v>
      </c>
      <c r="M7" s="14">
        <v>2.6659999999999999</v>
      </c>
      <c r="N7" s="18">
        <f t="shared" si="0"/>
        <v>35.62913655382274</v>
      </c>
      <c r="O7" s="7">
        <v>120</v>
      </c>
    </row>
    <row r="8" spans="1:15" x14ac:dyDescent="0.25">
      <c r="A8" s="9">
        <v>7</v>
      </c>
      <c r="B8" s="13">
        <v>41473</v>
      </c>
      <c r="C8" s="6">
        <v>14.7</v>
      </c>
      <c r="D8" s="7">
        <v>1023</v>
      </c>
      <c r="E8" s="8">
        <v>4.25</v>
      </c>
      <c r="F8" s="7">
        <v>41.9</v>
      </c>
      <c r="G8" s="7">
        <v>0</v>
      </c>
      <c r="H8" s="8">
        <v>6.71</v>
      </c>
      <c r="I8" s="17">
        <v>9.1666666666675081</v>
      </c>
      <c r="J8" s="15">
        <v>1.0356666666666667</v>
      </c>
      <c r="K8" s="15">
        <v>0.23900000000000002</v>
      </c>
      <c r="L8" s="17">
        <v>47.305199999999999</v>
      </c>
      <c r="M8" s="14">
        <v>20.940999999999999</v>
      </c>
      <c r="N8" s="18">
        <f t="shared" si="0"/>
        <v>285.54895397489537</v>
      </c>
      <c r="O8" s="7">
        <v>75</v>
      </c>
    </row>
    <row r="9" spans="1:15" x14ac:dyDescent="0.25">
      <c r="A9" s="9">
        <v>8</v>
      </c>
      <c r="B9" s="13">
        <v>41473</v>
      </c>
      <c r="C9" s="6">
        <v>21</v>
      </c>
      <c r="D9" s="7">
        <v>301.10000000000002</v>
      </c>
      <c r="E9" s="8">
        <v>11.34</v>
      </c>
      <c r="F9" s="7">
        <v>127.2</v>
      </c>
      <c r="G9" s="7">
        <v>0</v>
      </c>
      <c r="H9" s="8">
        <v>7.3</v>
      </c>
      <c r="I9" s="17">
        <v>2.2000000000002018</v>
      </c>
      <c r="J9" s="15">
        <v>0.46844000000000002</v>
      </c>
      <c r="K9" s="15">
        <v>0.19120000000000001</v>
      </c>
      <c r="L9" s="17">
        <v>3.8422999999999998</v>
      </c>
      <c r="M9" s="14">
        <v>1.204</v>
      </c>
      <c r="N9" s="18">
        <f t="shared" si="0"/>
        <v>26.39278242677824</v>
      </c>
      <c r="O9" s="7">
        <v>120</v>
      </c>
    </row>
    <row r="10" spans="1:15" x14ac:dyDescent="0.25">
      <c r="A10" s="9">
        <v>9</v>
      </c>
      <c r="B10" s="13">
        <v>41473</v>
      </c>
      <c r="C10" s="6">
        <v>23.2</v>
      </c>
      <c r="D10" s="7">
        <v>948</v>
      </c>
      <c r="E10" s="8">
        <v>17.63</v>
      </c>
      <c r="F10" s="7">
        <v>200</v>
      </c>
      <c r="G10" s="7">
        <v>0</v>
      </c>
      <c r="H10" s="8">
        <v>6.85</v>
      </c>
      <c r="I10" s="18">
        <v>67.499999999998124</v>
      </c>
      <c r="J10" s="15">
        <v>9.1537000000000006</v>
      </c>
      <c r="K10" s="15">
        <v>0.86040000000000005</v>
      </c>
      <c r="L10" s="17">
        <v>1.7964</v>
      </c>
      <c r="M10" s="14">
        <v>0</v>
      </c>
      <c r="N10" s="18">
        <f t="shared" si="0"/>
        <v>2.0878661087866108</v>
      </c>
      <c r="O10" s="7">
        <v>14</v>
      </c>
    </row>
    <row r="11" spans="1:15" x14ac:dyDescent="0.25">
      <c r="A11" s="9">
        <v>10</v>
      </c>
      <c r="B11" s="13">
        <v>41473</v>
      </c>
      <c r="C11" s="6">
        <v>18.7</v>
      </c>
      <c r="D11" s="7">
        <v>1085</v>
      </c>
      <c r="E11" s="8">
        <v>9.69</v>
      </c>
      <c r="F11" s="7">
        <v>104.1</v>
      </c>
      <c r="G11" s="7">
        <v>0</v>
      </c>
      <c r="H11" s="8">
        <v>6.85</v>
      </c>
      <c r="I11" s="17">
        <v>27.666666666667322</v>
      </c>
      <c r="J11" s="15">
        <v>1.896066666666667</v>
      </c>
      <c r="K11" s="15">
        <v>0.33460000000000001</v>
      </c>
      <c r="L11" s="17">
        <v>1.2974000000000001</v>
      </c>
      <c r="M11" s="14">
        <v>1.1179999999999999</v>
      </c>
      <c r="N11" s="18">
        <f t="shared" si="0"/>
        <v>7.2187686790197247</v>
      </c>
      <c r="O11" s="7">
        <v>30</v>
      </c>
    </row>
    <row r="12" spans="1:15" x14ac:dyDescent="0.25">
      <c r="A12" s="9">
        <v>11</v>
      </c>
      <c r="B12" s="13">
        <v>41473</v>
      </c>
      <c r="C12" s="6">
        <v>19.899999999999999</v>
      </c>
      <c r="D12" s="7">
        <v>261.10000000000002</v>
      </c>
      <c r="E12" s="8">
        <v>10.28</v>
      </c>
      <c r="F12" s="7">
        <v>112.3</v>
      </c>
      <c r="G12" s="7">
        <v>0</v>
      </c>
      <c r="H12" s="8">
        <v>7.1</v>
      </c>
      <c r="I12" s="17">
        <v>1.4999999999991687</v>
      </c>
      <c r="J12" s="15">
        <v>0.22944000000000003</v>
      </c>
      <c r="K12" s="15">
        <v>0.23900000000000002</v>
      </c>
      <c r="L12" s="17">
        <v>0.54889999999999994</v>
      </c>
      <c r="M12" s="14">
        <v>0.25800000000000001</v>
      </c>
      <c r="N12" s="18">
        <f t="shared" si="0"/>
        <v>3.3761506276150621</v>
      </c>
      <c r="O12" s="7">
        <v>120</v>
      </c>
    </row>
    <row r="13" spans="1:15" x14ac:dyDescent="0.25">
      <c r="A13" s="9">
        <v>12</v>
      </c>
      <c r="B13" s="13">
        <v>41473</v>
      </c>
      <c r="C13" s="6">
        <v>20.100000000000001</v>
      </c>
      <c r="D13" s="7">
        <v>234.5</v>
      </c>
      <c r="E13" s="8">
        <v>9.59</v>
      </c>
      <c r="F13" s="7">
        <v>106.1</v>
      </c>
      <c r="G13" s="7">
        <v>0</v>
      </c>
      <c r="H13" s="8">
        <v>7.06</v>
      </c>
      <c r="I13" s="17">
        <v>1.4000000000002899</v>
      </c>
      <c r="J13" s="15">
        <v>0.26290000000000002</v>
      </c>
      <c r="K13" s="15">
        <v>0.23900000000000002</v>
      </c>
      <c r="L13" s="17">
        <v>0.4491</v>
      </c>
      <c r="M13" s="14">
        <v>0.42999999999999994</v>
      </c>
      <c r="N13" s="18">
        <f t="shared" si="0"/>
        <v>3.6782426778242674</v>
      </c>
      <c r="O13" s="7">
        <v>120</v>
      </c>
    </row>
    <row r="14" spans="1:15" x14ac:dyDescent="0.25">
      <c r="A14" s="9">
        <v>13</v>
      </c>
      <c r="B14" s="13">
        <v>41473</v>
      </c>
      <c r="C14" s="6">
        <v>20.9</v>
      </c>
      <c r="D14" s="7">
        <v>886</v>
      </c>
      <c r="E14" s="8">
        <v>9.26</v>
      </c>
      <c r="F14" s="7">
        <v>103.9</v>
      </c>
      <c r="G14" s="7">
        <v>0</v>
      </c>
      <c r="H14" s="8">
        <v>6.92</v>
      </c>
      <c r="I14" s="17">
        <v>35.600000000002296</v>
      </c>
      <c r="J14" s="15">
        <v>2.8680000000000003</v>
      </c>
      <c r="K14" s="15">
        <v>0.47800000000000004</v>
      </c>
      <c r="L14" s="17">
        <v>0.4491</v>
      </c>
      <c r="M14" s="14">
        <v>0.60199999999999998</v>
      </c>
      <c r="N14" s="18">
        <f t="shared" si="0"/>
        <v>2.1989539748953972</v>
      </c>
      <c r="O14" s="7">
        <v>22</v>
      </c>
    </row>
    <row r="15" spans="1:15" x14ac:dyDescent="0.25">
      <c r="A15" s="9">
        <v>14</v>
      </c>
      <c r="B15" s="13">
        <v>41473</v>
      </c>
      <c r="C15" s="6">
        <v>20.7</v>
      </c>
      <c r="D15" s="7">
        <v>742</v>
      </c>
      <c r="E15" s="8">
        <v>9.67</v>
      </c>
      <c r="F15" s="7">
        <v>108.1</v>
      </c>
      <c r="G15" s="7">
        <v>0</v>
      </c>
      <c r="H15" s="8">
        <v>6.93</v>
      </c>
      <c r="I15" s="17">
        <v>23.199999999999221</v>
      </c>
      <c r="J15" s="15">
        <v>3.6328000000000005</v>
      </c>
      <c r="K15" s="15">
        <v>0.95600000000000007</v>
      </c>
      <c r="L15" s="17">
        <v>0.64870000000000005</v>
      </c>
      <c r="M15" s="14">
        <v>0.85999999999999988</v>
      </c>
      <c r="N15" s="18">
        <f t="shared" si="0"/>
        <v>1.5781380753138072</v>
      </c>
      <c r="O15" s="7">
        <v>27</v>
      </c>
    </row>
    <row r="16" spans="1:15" x14ac:dyDescent="0.25">
      <c r="A16" s="9">
        <v>15</v>
      </c>
      <c r="B16" s="13">
        <v>41473</v>
      </c>
      <c r="C16" s="6">
        <v>14.2</v>
      </c>
      <c r="D16" s="7">
        <v>725</v>
      </c>
      <c r="E16" s="8">
        <v>7.7</v>
      </c>
      <c r="F16" s="7">
        <v>75</v>
      </c>
      <c r="G16" s="7">
        <v>33</v>
      </c>
      <c r="H16" s="8">
        <v>6.89</v>
      </c>
      <c r="I16" s="17">
        <v>10.099999999999998</v>
      </c>
      <c r="J16" s="15">
        <v>1.14242</v>
      </c>
      <c r="K16" s="15">
        <v>0.52580000000000005</v>
      </c>
      <c r="L16" s="17">
        <v>6.2374999999999998</v>
      </c>
      <c r="M16" s="14">
        <v>1.5479999999999998</v>
      </c>
      <c r="N16" s="18">
        <f t="shared" si="0"/>
        <v>14.806960821605172</v>
      </c>
      <c r="O16" s="7">
        <v>120</v>
      </c>
    </row>
    <row r="17" spans="1:15" x14ac:dyDescent="0.25">
      <c r="A17" s="9">
        <v>16</v>
      </c>
      <c r="B17" s="13">
        <v>41473</v>
      </c>
      <c r="C17" s="6">
        <v>18.7</v>
      </c>
      <c r="D17" s="7">
        <v>654</v>
      </c>
      <c r="E17" s="8">
        <v>8.51</v>
      </c>
      <c r="F17" s="7">
        <v>91.6</v>
      </c>
      <c r="G17" s="7">
        <v>100</v>
      </c>
      <c r="H17" s="8">
        <v>7</v>
      </c>
      <c r="I17" s="17">
        <v>9.9999999999997868</v>
      </c>
      <c r="J17" s="15">
        <v>1.46268</v>
      </c>
      <c r="K17" s="15">
        <v>0.66920000000000002</v>
      </c>
      <c r="L17" s="17">
        <v>2.6945999999999999</v>
      </c>
      <c r="M17" s="14">
        <v>3.4829999999999997</v>
      </c>
      <c r="N17" s="18">
        <f t="shared" si="0"/>
        <v>9.2313209802749547</v>
      </c>
      <c r="O17" s="7">
        <v>67</v>
      </c>
    </row>
    <row r="18" spans="1:15" x14ac:dyDescent="0.25">
      <c r="A18" s="9">
        <v>17</v>
      </c>
      <c r="B18" s="13">
        <v>41473</v>
      </c>
      <c r="C18" s="6">
        <v>19.7</v>
      </c>
      <c r="D18" s="7">
        <v>296.10000000000002</v>
      </c>
      <c r="E18" s="8">
        <v>11</v>
      </c>
      <c r="F18" s="7">
        <v>120.6</v>
      </c>
      <c r="G18" s="7">
        <v>0</v>
      </c>
      <c r="H18" s="8">
        <v>7</v>
      </c>
      <c r="I18" s="17">
        <v>4.4000000000004036</v>
      </c>
      <c r="J18" s="15">
        <v>0.59909333333333337</v>
      </c>
      <c r="K18" s="15">
        <v>0.2868</v>
      </c>
      <c r="L18" s="17">
        <v>0.7984</v>
      </c>
      <c r="M18" s="14">
        <v>1.204</v>
      </c>
      <c r="N18" s="18">
        <f t="shared" si="0"/>
        <v>6.9818688981868888</v>
      </c>
      <c r="O18" s="7">
        <v>110</v>
      </c>
    </row>
    <row r="19" spans="1:15" x14ac:dyDescent="0.25">
      <c r="A19" s="9">
        <v>18</v>
      </c>
      <c r="B19" s="13">
        <v>41473</v>
      </c>
      <c r="C19" s="6">
        <v>17</v>
      </c>
      <c r="D19" s="7">
        <v>726</v>
      </c>
      <c r="E19" s="8">
        <v>8.5299999999999994</v>
      </c>
      <c r="F19" s="7">
        <v>88.5</v>
      </c>
      <c r="G19" s="7">
        <v>0</v>
      </c>
      <c r="H19" s="8">
        <v>7.03</v>
      </c>
      <c r="I19" s="17">
        <v>9.8333333333326216</v>
      </c>
      <c r="J19" s="15">
        <v>1.673</v>
      </c>
      <c r="K19" s="15">
        <v>1.1472</v>
      </c>
      <c r="L19" s="17">
        <v>6.6866000000000003</v>
      </c>
      <c r="M19" s="14">
        <v>2.1929999999999996</v>
      </c>
      <c r="N19" s="18">
        <f t="shared" si="0"/>
        <v>7.7402370990237097</v>
      </c>
      <c r="O19" s="7">
        <v>73</v>
      </c>
    </row>
    <row r="20" spans="1:15" x14ac:dyDescent="0.25">
      <c r="A20" s="9">
        <v>19</v>
      </c>
      <c r="B20" s="13">
        <v>41473</v>
      </c>
      <c r="C20" s="6">
        <v>20.399999999999999</v>
      </c>
      <c r="D20" s="7">
        <v>546</v>
      </c>
      <c r="E20" s="8">
        <v>11.72</v>
      </c>
      <c r="F20" s="7">
        <v>130.30000000000001</v>
      </c>
      <c r="G20" s="7">
        <v>0</v>
      </c>
      <c r="H20" s="8">
        <v>7</v>
      </c>
      <c r="I20" s="17">
        <v>26.333333333331176</v>
      </c>
      <c r="J20" s="15">
        <v>2.8202000000000007</v>
      </c>
      <c r="K20" s="15">
        <v>0.43020000000000003</v>
      </c>
      <c r="L20" s="17">
        <v>0.94809999999999994</v>
      </c>
      <c r="M20" s="14">
        <v>0.34399999999999997</v>
      </c>
      <c r="N20" s="18">
        <f t="shared" si="0"/>
        <v>3.0034867503486748</v>
      </c>
      <c r="O20" s="7">
        <v>26</v>
      </c>
    </row>
    <row r="21" spans="1:15" x14ac:dyDescent="0.25">
      <c r="A21" s="9">
        <v>20</v>
      </c>
      <c r="B21" s="13">
        <v>41473</v>
      </c>
      <c r="C21" s="6">
        <v>19.7</v>
      </c>
      <c r="D21" s="7">
        <v>318.5</v>
      </c>
      <c r="E21" s="8">
        <v>9.81</v>
      </c>
      <c r="F21" s="7">
        <v>107.8</v>
      </c>
      <c r="G21" s="7">
        <v>0</v>
      </c>
      <c r="H21" s="8">
        <v>7.07</v>
      </c>
      <c r="I21" s="17">
        <v>4.4285714285712583</v>
      </c>
      <c r="J21" s="15">
        <v>0.61457142857142866</v>
      </c>
      <c r="K21" s="15">
        <v>0.2868</v>
      </c>
      <c r="L21" s="17">
        <v>2.9441000000000002</v>
      </c>
      <c r="M21" s="14">
        <v>0.60199999999999998</v>
      </c>
      <c r="N21" s="18">
        <f t="shared" si="0"/>
        <v>12.364365411436541</v>
      </c>
      <c r="O21" s="7">
        <v>120</v>
      </c>
    </row>
    <row r="22" spans="1:15" x14ac:dyDescent="0.25">
      <c r="A22" s="9">
        <v>21</v>
      </c>
      <c r="B22" s="13">
        <v>41473</v>
      </c>
      <c r="C22" s="6">
        <v>15</v>
      </c>
      <c r="D22" s="7">
        <v>212.4</v>
      </c>
      <c r="E22" s="8">
        <v>8.73</v>
      </c>
      <c r="F22" s="7">
        <v>86.3</v>
      </c>
      <c r="G22" s="7">
        <v>0</v>
      </c>
      <c r="H22" s="8">
        <v>6.42</v>
      </c>
      <c r="I22" s="17">
        <v>5.9999999999993392</v>
      </c>
      <c r="J22" s="15">
        <v>0.88430000000000009</v>
      </c>
      <c r="K22" s="15">
        <v>0.71700000000000008</v>
      </c>
      <c r="L22" s="17">
        <v>6.9859999999999998</v>
      </c>
      <c r="M22" s="14">
        <v>2.2359999999999998</v>
      </c>
      <c r="N22" s="18">
        <f t="shared" si="0"/>
        <v>12.861924686192467</v>
      </c>
      <c r="O22" s="7">
        <v>120</v>
      </c>
    </row>
    <row r="23" spans="1:15" x14ac:dyDescent="0.25">
      <c r="A23" s="9">
        <v>22</v>
      </c>
      <c r="B23" s="13">
        <v>41473</v>
      </c>
      <c r="C23" s="6">
        <v>14.6</v>
      </c>
      <c r="D23" s="7">
        <v>580</v>
      </c>
      <c r="E23" s="8">
        <v>9.9600000000000009</v>
      </c>
      <c r="F23" s="7">
        <v>98.2</v>
      </c>
      <c r="G23" s="7">
        <v>33</v>
      </c>
      <c r="H23" s="8">
        <v>6.87</v>
      </c>
      <c r="I23" s="17">
        <v>3.7000000000002586</v>
      </c>
      <c r="J23" s="15">
        <v>0.49712000000000006</v>
      </c>
      <c r="K23" s="15">
        <v>0.33460000000000001</v>
      </c>
      <c r="L23" s="17">
        <v>19.261399999999998</v>
      </c>
      <c r="M23" s="14">
        <v>2.4939999999999998</v>
      </c>
      <c r="N23" s="18">
        <f t="shared" si="0"/>
        <v>65.019127316198436</v>
      </c>
      <c r="O23" s="7">
        <v>110</v>
      </c>
    </row>
    <row r="24" spans="1:15" x14ac:dyDescent="0.25">
      <c r="A24" s="9">
        <v>23</v>
      </c>
      <c r="B24" s="13">
        <v>41473</v>
      </c>
      <c r="C24" s="6">
        <v>17.7</v>
      </c>
      <c r="D24" s="7">
        <v>715</v>
      </c>
      <c r="E24" s="8">
        <v>9.35</v>
      </c>
      <c r="F24" s="7">
        <v>98.2</v>
      </c>
      <c r="G24" s="7">
        <v>33</v>
      </c>
      <c r="H24" s="8">
        <v>6.81</v>
      </c>
      <c r="I24" s="17">
        <v>36.000000000001364</v>
      </c>
      <c r="J24" s="15">
        <v>2.7724000000000002</v>
      </c>
      <c r="K24" s="15">
        <v>0.62140000000000006</v>
      </c>
      <c r="L24" s="17">
        <v>1.0479000000000001</v>
      </c>
      <c r="M24" s="14">
        <v>4.2999999999999997E-2</v>
      </c>
      <c r="N24" s="18">
        <f t="shared" si="0"/>
        <v>1.7555519794013517</v>
      </c>
      <c r="O24" s="7">
        <v>21</v>
      </c>
    </row>
    <row r="25" spans="1:15" x14ac:dyDescent="0.25">
      <c r="A25" s="9">
        <v>24</v>
      </c>
      <c r="B25" s="13">
        <v>41473</v>
      </c>
      <c r="C25" s="6">
        <v>22.8</v>
      </c>
      <c r="D25" s="7">
        <v>1602</v>
      </c>
      <c r="E25" s="8">
        <v>7.94</v>
      </c>
      <c r="F25" s="7">
        <v>93.1</v>
      </c>
      <c r="G25" s="7">
        <v>0</v>
      </c>
      <c r="H25" s="8">
        <v>7.48</v>
      </c>
      <c r="I25" s="17">
        <v>5.7000000000000384</v>
      </c>
      <c r="J25" s="15">
        <v>0.24856000000000003</v>
      </c>
      <c r="K25" s="15">
        <v>5.1623999999999999</v>
      </c>
      <c r="L25" s="17">
        <v>13.3233</v>
      </c>
      <c r="M25" s="14">
        <v>1.204</v>
      </c>
      <c r="N25" s="18">
        <f t="shared" si="0"/>
        <v>2.8140593522392687</v>
      </c>
      <c r="O25" s="7">
        <v>120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B2" sqref="B2:B5"/>
    </sheetView>
  </sheetViews>
  <sheetFormatPr defaultRowHeight="15" x14ac:dyDescent="0.25"/>
  <cols>
    <col min="1" max="1" width="13.42578125" bestFit="1" customWidth="1"/>
  </cols>
  <sheetData>
    <row r="1" spans="1:15" x14ac:dyDescent="0.25">
      <c r="A1" s="5" t="s">
        <v>70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</row>
    <row r="2" spans="1:15" x14ac:dyDescent="0.25">
      <c r="A2" s="2" t="s">
        <v>43</v>
      </c>
      <c r="B2" s="13">
        <v>41473</v>
      </c>
      <c r="C2" s="17">
        <v>17.962499999999999</v>
      </c>
      <c r="D2" s="18">
        <v>578.32916666666677</v>
      </c>
      <c r="E2" s="15">
        <v>9.3191666666666659</v>
      </c>
      <c r="F2" s="18">
        <v>99.254166666666649</v>
      </c>
      <c r="G2" s="18">
        <v>12.416666666666666</v>
      </c>
      <c r="H2" s="17">
        <v>6.8724999999999996</v>
      </c>
      <c r="I2" s="17">
        <v>13.227579365079288</v>
      </c>
      <c r="J2" s="15">
        <v>1.5894638095238094</v>
      </c>
      <c r="K2" s="15">
        <v>0.77103478260869562</v>
      </c>
      <c r="L2" s="17">
        <v>6.5140291666666661</v>
      </c>
      <c r="M2" s="17">
        <v>2.081916666666666</v>
      </c>
      <c r="N2" s="18">
        <v>24.222331912163678</v>
      </c>
      <c r="O2" s="18">
        <v>84.041666666666671</v>
      </c>
    </row>
    <row r="3" spans="1:15" x14ac:dyDescent="0.25">
      <c r="A3" s="2" t="s">
        <v>44</v>
      </c>
      <c r="B3" s="13">
        <v>41473</v>
      </c>
      <c r="C3" s="17">
        <v>15.899999999999999</v>
      </c>
      <c r="D3" s="18">
        <v>542.82222222222219</v>
      </c>
      <c r="E3" s="15">
        <v>7.8933333333333353</v>
      </c>
      <c r="F3" s="18">
        <v>78.022222222222211</v>
      </c>
      <c r="G3" s="18">
        <v>18.333333333333332</v>
      </c>
      <c r="H3" s="17">
        <v>6.7622222222222224</v>
      </c>
      <c r="I3" s="17">
        <v>6.3222222222220434</v>
      </c>
      <c r="J3" s="15">
        <v>1.0098192592592592</v>
      </c>
      <c r="K3" s="15">
        <v>1.1950000000000001</v>
      </c>
      <c r="L3" s="17">
        <v>13.633788888888889</v>
      </c>
      <c r="M3" s="17">
        <v>4.1327777777777772</v>
      </c>
      <c r="N3" s="18">
        <v>54.284846107858655</v>
      </c>
      <c r="O3" s="18">
        <v>104.11111111111111</v>
      </c>
    </row>
    <row r="4" spans="1:15" x14ac:dyDescent="0.25">
      <c r="A4" s="2" t="s">
        <v>45</v>
      </c>
      <c r="B4" s="13">
        <v>41473</v>
      </c>
      <c r="C4" s="17">
        <v>18.475000000000001</v>
      </c>
      <c r="D4" s="18">
        <v>308.8125</v>
      </c>
      <c r="E4" s="15">
        <v>9.6699999999999982</v>
      </c>
      <c r="F4" s="18">
        <v>105.27500000000001</v>
      </c>
      <c r="G4" s="18">
        <v>12.5</v>
      </c>
      <c r="H4" s="17">
        <v>6.8725000000000005</v>
      </c>
      <c r="I4" s="17">
        <v>4.820238095238123</v>
      </c>
      <c r="J4" s="15">
        <v>0.70837892857142859</v>
      </c>
      <c r="K4" s="15">
        <v>0.412275</v>
      </c>
      <c r="L4" s="17">
        <v>1.7652124999999999</v>
      </c>
      <c r="M4" s="17">
        <v>1.075</v>
      </c>
      <c r="N4" s="18">
        <v>9.014440750149431</v>
      </c>
      <c r="O4" s="18">
        <v>102.5</v>
      </c>
    </row>
    <row r="5" spans="1:15" x14ac:dyDescent="0.25">
      <c r="A5" s="2" t="s">
        <v>46</v>
      </c>
      <c r="B5" s="13">
        <v>41473</v>
      </c>
      <c r="C5" s="17">
        <v>19.916666666666668</v>
      </c>
      <c r="D5" s="18">
        <v>820.33333333333337</v>
      </c>
      <c r="E5" s="15">
        <v>11.219999999999999</v>
      </c>
      <c r="F5" s="18">
        <v>124.10000000000002</v>
      </c>
      <c r="G5" s="18">
        <v>5.5</v>
      </c>
      <c r="H5" s="17">
        <v>7.0166666666666657</v>
      </c>
      <c r="I5" s="17">
        <v>36.049999999999919</v>
      </c>
      <c r="J5" s="15">
        <v>3.857194444444445</v>
      </c>
      <c r="K5" s="15">
        <v>0.61343333333333339</v>
      </c>
      <c r="L5" s="17">
        <v>1.0312666666666668</v>
      </c>
      <c r="M5" s="17">
        <v>0.49449999999999994</v>
      </c>
      <c r="N5" s="18">
        <v>2.9737942612942612</v>
      </c>
      <c r="O5" s="18">
        <v>23.333333333333332</v>
      </c>
    </row>
    <row r="6" spans="1:15" x14ac:dyDescent="0.25">
      <c r="B6" s="13"/>
    </row>
    <row r="7" spans="1:15" x14ac:dyDescent="0.25">
      <c r="B7" s="13"/>
    </row>
    <row r="8" spans="1:15" x14ac:dyDescent="0.25">
      <c r="B8" s="13"/>
    </row>
    <row r="9" spans="1:15" x14ac:dyDescent="0.25">
      <c r="B9" s="13"/>
    </row>
    <row r="10" spans="1:15" x14ac:dyDescent="0.25">
      <c r="B10" s="13"/>
    </row>
    <row r="11" spans="1:15" x14ac:dyDescent="0.25">
      <c r="B11" s="13"/>
    </row>
    <row r="12" spans="1:15" x14ac:dyDescent="0.25">
      <c r="B12" s="13"/>
    </row>
    <row r="13" spans="1:15" x14ac:dyDescent="0.25">
      <c r="B13" s="13"/>
    </row>
    <row r="14" spans="1:15" x14ac:dyDescent="0.25">
      <c r="B14" s="13"/>
    </row>
    <row r="15" spans="1:15" x14ac:dyDescent="0.25">
      <c r="B15" s="13"/>
    </row>
    <row r="16" spans="1:15" x14ac:dyDescent="0.25">
      <c r="B16" s="13"/>
    </row>
    <row r="17" spans="2:2" x14ac:dyDescent="0.25">
      <c r="B17" s="13"/>
    </row>
    <row r="18" spans="2:2" x14ac:dyDescent="0.25">
      <c r="B18" s="13"/>
    </row>
    <row r="19" spans="2:2" x14ac:dyDescent="0.25">
      <c r="B19" s="13"/>
    </row>
    <row r="20" spans="2:2" x14ac:dyDescent="0.25">
      <c r="B20" s="13"/>
    </row>
    <row r="21" spans="2:2" x14ac:dyDescent="0.25">
      <c r="B21" s="13"/>
    </row>
    <row r="22" spans="2:2" x14ac:dyDescent="0.25">
      <c r="B22" s="13"/>
    </row>
    <row r="23" spans="2:2" x14ac:dyDescent="0.25">
      <c r="B23" s="13"/>
    </row>
    <row r="24" spans="2:2" x14ac:dyDescent="0.25">
      <c r="B24" s="13"/>
    </row>
    <row r="25" spans="2:2" x14ac:dyDescent="0.25">
      <c r="B25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</vt:lpstr>
      <vt:lpstr>Work</vt:lpstr>
      <vt:lpstr>Individual</vt:lpstr>
      <vt:lpstr>Averages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rlhatch</dc:creator>
  <cp:lastModifiedBy>Information Technology</cp:lastModifiedBy>
  <dcterms:created xsi:type="dcterms:W3CDTF">2011-07-26T14:20:42Z</dcterms:created>
  <dcterms:modified xsi:type="dcterms:W3CDTF">2013-11-26T20:43:03Z</dcterms:modified>
</cp:coreProperties>
</file>