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130" windowHeight="4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<sst xmlns="http://schemas.openxmlformats.org/spreadsheetml/2006/main" count="299" uniqueCount="109">
  <si>
    <t xml:space="preserve">Site </t>
  </si>
  <si>
    <t>Location</t>
  </si>
  <si>
    <t>Water Type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</si>
  <si>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</si>
  <si>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</si>
  <si>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</si>
  <si>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</si>
  <si>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</si>
  <si>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</si>
  <si>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</si>
  <si>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</si>
  <si>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</si>
  <si>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</si>
  <si>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</si>
  <si>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</si>
  <si>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</si>
  <si>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</si>
  <si>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</si>
  <si>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</si>
  <si>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</si>
  <si>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</si>
  <si>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</si>
  <si>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</si>
  <si>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</si>
  <si>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</si>
  <si>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</si>
  <si>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</si>
  <si>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</si>
  <si>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</si>
  <si>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</si>
  <si>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</si>
  <si>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</si>
  <si>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</si>
  <si>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</si>
  <si>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</si>
  <si>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</si>
  <si>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</si>
  <si>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</si>
  <si>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</si>
  <si>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>Streams</t>
  </si>
  <si>
    <t>Ponds</t>
  </si>
  <si>
    <t>Tidal Creeks</t>
  </si>
  <si>
    <t>Temperature in Degrees Centigrade</t>
  </si>
  <si>
    <t>Conductivity in µS, not temperature-compensated</t>
  </si>
  <si>
    <t>Oxygen in ppm or mg/L</t>
  </si>
  <si>
    <t>O2 saturation in percent</t>
  </si>
  <si>
    <t>Bacteria in fecal coliform colonies per 100 mL</t>
  </si>
  <si>
    <t>TSS--Suspended sediment in mg/L</t>
  </si>
  <si>
    <t>Total P as particulate P in µmoles P/L</t>
  </si>
  <si>
    <t>DIP:  dissolved inorganic phosphate in µmoles P/L</t>
  </si>
  <si>
    <t>NH4:  dissolved ammonium nitrogen in µmoles N/L</t>
  </si>
  <si>
    <t>NO2+NO3: dissolved nitrite+nitrate in µmoles N/L</t>
  </si>
  <si>
    <t xml:space="preserve">N:P: ratio of dissolved nitrogen to dissolved phosphorus.  N:P &gt; 16:1 suggests P limitation; N:P &lt; 16:1 indicates N limitation </t>
  </si>
  <si>
    <t>NO3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</si>
  <si>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</si>
  <si>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</si>
  <si>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</si>
  <si>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</si>
  <si>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</si>
  <si>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</si>
  <si>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</si>
  <si>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</si>
  <si>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</si>
  <si>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</si>
  <si>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</si>
  <si>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</si>
  <si>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</si>
  <si>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</si>
  <si>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</si>
  <si>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</si>
  <si>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</si>
  <si>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</si>
  <si>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</si>
  <si>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</si>
  <si>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</si>
  <si>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</si>
  <si>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</si>
  <si>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</si>
  <si>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</si>
  <si>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PO4</t>
  </si>
  <si>
    <t xml:space="preserve">Filter </t>
  </si>
  <si>
    <t>+sed</t>
  </si>
  <si>
    <t>seds</t>
  </si>
  <si>
    <t>#ml</t>
  </si>
  <si>
    <t>DIP abs</t>
  </si>
  <si>
    <t>NO3 Abs</t>
  </si>
  <si>
    <t>NH4 Abs</t>
  </si>
  <si>
    <t>Secchi</t>
  </si>
  <si>
    <t>Sechhi reading in cm</t>
  </si>
  <si>
    <t>First Colony</t>
  </si>
  <si>
    <t>TSS mg/L</t>
  </si>
  <si>
    <t>Salinity</t>
  </si>
  <si>
    <t>All 25 Locations</t>
  </si>
  <si>
    <t>Colonial Williamsburg Stream</t>
  </si>
  <si>
    <t>Filter</t>
  </si>
  <si>
    <t>Fil+Sed</t>
  </si>
  <si>
    <t>Date</t>
  </si>
  <si>
    <t>Site</t>
  </si>
  <si>
    <t>Volume</t>
  </si>
  <si>
    <t xml:space="preserve"> </t>
  </si>
  <si>
    <t>PO4 Abs</t>
  </si>
  <si>
    <t>NH4 Std</t>
  </si>
  <si>
    <t>PO4 Std</t>
  </si>
  <si>
    <t>NO3 Std</t>
  </si>
  <si>
    <t>TotPAbs</t>
  </si>
  <si>
    <t>Abs</t>
  </si>
  <si>
    <t>P Con</t>
  </si>
  <si>
    <t>Pate's Creek</t>
  </si>
  <si>
    <t>College Creek Alliance Water Quality Survey, January 2009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</si>
</sst>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 quotePrefix="1">
      <alignment horizontal="center"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4" fontId="7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8" fillId="0" borderId="11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/>
    </xf>
    <xf numFmtId="1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29"/>
          <c:w val="0.656"/>
          <c:h val="0.94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Sheet2!$Q$29:$Q$33</c:f>
              <c:numCache/>
            </c:numRef>
          </c:xVal>
          <c:yVal>
            <c:numRef>
              <c:f>Sheet2!$R$29:$R$33</c:f>
              <c:numCache/>
            </c:numRef>
          </c:yVal>
          <c:smooth val="0"/>
        </c:ser>
        <c:axId val="36307387"/>
        <c:axId val="58331028"/>
      </c:scatterChart>
      <c:valAx>
        <c:axId val="36307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31028"/>
        <c:crosses val="autoZero"/>
        <c:crossBetween val="midCat"/>
        <c:dispUnits/>
      </c:valAx>
      <c:valAx>
        <c:axId val="583310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073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25"/>
          <c:y val="0.40825"/>
          <c:w val="0.287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600075</xdr:colOff>
      <xdr:row>33</xdr:row>
      <xdr:rowOff>76200</xdr:rowOff>
    </xdr:from>
    <xdr:to>
      <xdr:col>34</xdr:col>
      <xdr:colOff>19050</xdr:colOff>
      <xdr:row>53</xdr:row>
      <xdr:rowOff>85725</xdr:rowOff>
    </xdr:to>
    <xdr:graphicFrame>
      <xdr:nvGraphicFramePr>
        <xdr:cNvPr id="1" name="Chart 4"/>
        <xdr:cNvGraphicFramePr/>
      </xdr:nvGraphicFramePr>
      <xdr:xfrm>
        <a:off x="17173575" y="5438775"/>
        <a:ext cx="42957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6.00390625" style="0" customWidth="1"/>
    <col min="2" max="2" width="15.28125" style="0" customWidth="1"/>
    <col min="3" max="4" width="11.140625" style="0" customWidth="1"/>
    <col min="5" max="5" width="7.421875" style="0" customWidth="1"/>
    <col min="6" max="6" width="6.8515625" style="0" customWidth="1"/>
    <col min="7" max="7" width="6.00390625" style="0" customWidth="1"/>
    <col min="8" max="8" width="6.7109375" style="0" customWidth="1"/>
    <col min="9" max="10" width="6.00390625" style="0" customWidth="1"/>
    <col min="11" max="11" width="6.57421875" style="0" customWidth="1"/>
    <col min="12" max="12" width="6.7109375" style="0" customWidth="1"/>
    <col min="13" max="13" width="7.140625" style="0" customWidth="1"/>
    <col min="14" max="14" width="7.7109375" style="0" customWidth="1"/>
    <col min="15" max="15" width="7.8515625" style="0" customWidth="1"/>
    <col min="16" max="16" width="7.57421875" style="0" customWidth="1"/>
    <col min="17" max="17" width="7.8515625" style="0" customWidth="1"/>
    <col min="18" max="39" width="0" style="0" hidden="1" customWidth="1"/>
    <col min="40" max="40" width="7.8515625" style="0" hidden="1" customWidth="1"/>
    <col min="41" max="41" width="10.140625" style="0" bestFit="1" customWidth="1"/>
  </cols>
  <sheetData>
    <row r="1" spans="1:7" ht="12.75">
      <c r="A1" s="1" t="s">
        <v>108</v>
      </c>
      <c r="F1" s="23"/>
      <c r="G1" s="24"/>
    </row>
    <row r="3" spans="1:41" ht="12.75">
      <c r="A3" s="2" t="s">
        <v>0</v>
      </c>
      <c r="B3" s="3" t="s">
        <v>1</v>
      </c>
      <c r="C3" s="2" t="s">
        <v>2</v>
      </c>
      <c r="D3" s="2" t="s">
        <v>96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87</v>
      </c>
      <c r="R3" s="2" t="s">
        <v>80</v>
      </c>
      <c r="S3" s="21" t="s">
        <v>81</v>
      </c>
      <c r="T3" s="2" t="s">
        <v>82</v>
      </c>
      <c r="U3" s="22" t="s">
        <v>83</v>
      </c>
      <c r="V3" t="s">
        <v>84</v>
      </c>
      <c r="W3" t="s">
        <v>11</v>
      </c>
      <c r="X3" t="s">
        <v>10</v>
      </c>
      <c r="AA3" t="s">
        <v>85</v>
      </c>
      <c r="AB3" t="s">
        <v>53</v>
      </c>
      <c r="AD3" t="s">
        <v>86</v>
      </c>
      <c r="AE3" t="s">
        <v>13</v>
      </c>
      <c r="AN3" s="2" t="s">
        <v>91</v>
      </c>
      <c r="AO3" s="2"/>
    </row>
    <row r="4" spans="1:41" s="53" customFormat="1" ht="12.75">
      <c r="A4" s="44">
        <v>1</v>
      </c>
      <c r="B4" s="45" t="s">
        <v>15</v>
      </c>
      <c r="C4" s="45" t="s">
        <v>16</v>
      </c>
      <c r="D4" s="46">
        <v>39843</v>
      </c>
      <c r="E4" s="47">
        <v>6.4</v>
      </c>
      <c r="F4" s="44">
        <v>457</v>
      </c>
      <c r="G4" s="47">
        <v>11.2</v>
      </c>
      <c r="H4" s="48">
        <v>91</v>
      </c>
      <c r="I4" s="48">
        <v>0</v>
      </c>
      <c r="J4" s="49">
        <v>7.19</v>
      </c>
      <c r="K4" s="47">
        <v>3.57</v>
      </c>
      <c r="L4" s="49">
        <v>1.974548</v>
      </c>
      <c r="M4" s="49">
        <v>0.6834749999999999</v>
      </c>
      <c r="N4" s="47">
        <v>24.06398</v>
      </c>
      <c r="O4" s="47">
        <v>0.7095</v>
      </c>
      <c r="P4" s="48">
        <f>+(N4+O4)/M4</f>
        <v>36.246358681736716</v>
      </c>
      <c r="Q4" s="54">
        <v>120</v>
      </c>
      <c r="T4" s="55"/>
      <c r="W4" s="56"/>
      <c r="Y4" s="55"/>
      <c r="AB4" s="55"/>
      <c r="AE4" s="55"/>
      <c r="AN4" s="47"/>
      <c r="AO4" s="57"/>
    </row>
    <row r="5" spans="1:41" ht="12.75">
      <c r="A5" s="4">
        <v>2</v>
      </c>
      <c r="B5" s="5" t="s">
        <v>17</v>
      </c>
      <c r="C5" s="5" t="s">
        <v>16</v>
      </c>
      <c r="D5" s="34">
        <v>39843</v>
      </c>
      <c r="E5" s="6">
        <v>5.9</v>
      </c>
      <c r="F5" s="26">
        <v>477</v>
      </c>
      <c r="G5" s="6">
        <v>12.1</v>
      </c>
      <c r="H5" s="7">
        <v>97</v>
      </c>
      <c r="I5" s="7">
        <v>0</v>
      </c>
      <c r="J5" s="8">
        <v>7.22</v>
      </c>
      <c r="K5" s="6">
        <v>1.86</v>
      </c>
      <c r="L5" s="8">
        <v>4.830354000000001</v>
      </c>
      <c r="M5" s="8">
        <v>0.72904</v>
      </c>
      <c r="N5" s="6">
        <v>29.033715000000004</v>
      </c>
      <c r="O5" s="6">
        <v>1.2167</v>
      </c>
      <c r="P5" s="7">
        <f aca="true" t="shared" si="0" ref="P5:P28">+(N5+O5)/M5</f>
        <v>41.49349144079886</v>
      </c>
      <c r="Q5" s="27">
        <v>120</v>
      </c>
      <c r="T5" s="16"/>
      <c r="W5" s="10"/>
      <c r="Y5" s="16"/>
      <c r="AB5" s="16"/>
      <c r="AE5" s="16"/>
      <c r="AN5" s="6"/>
      <c r="AO5" s="29"/>
    </row>
    <row r="6" spans="1:41" ht="12.75">
      <c r="A6" s="4">
        <v>3</v>
      </c>
      <c r="B6" s="5" t="s">
        <v>18</v>
      </c>
      <c r="C6" s="5" t="s">
        <v>16</v>
      </c>
      <c r="D6" s="34">
        <v>39843</v>
      </c>
      <c r="E6" s="6">
        <v>7.8</v>
      </c>
      <c r="F6" s="4">
        <v>620</v>
      </c>
      <c r="G6" s="6">
        <v>11.2</v>
      </c>
      <c r="H6" s="7">
        <v>95</v>
      </c>
      <c r="I6" s="7">
        <v>0</v>
      </c>
      <c r="J6" s="8">
        <v>7.23</v>
      </c>
      <c r="K6" s="6">
        <v>4.2</v>
      </c>
      <c r="L6" s="8">
        <v>3.2281871999999994</v>
      </c>
      <c r="M6" s="8">
        <v>0.8201699999999998</v>
      </c>
      <c r="N6" s="6">
        <v>47.186326</v>
      </c>
      <c r="O6" s="6">
        <v>9.2051</v>
      </c>
      <c r="P6" s="7">
        <f t="shared" si="0"/>
        <v>68.75577746077035</v>
      </c>
      <c r="Q6" s="27">
        <v>120</v>
      </c>
      <c r="T6" s="16"/>
      <c r="W6" s="10"/>
      <c r="Y6" s="16"/>
      <c r="AB6" s="16"/>
      <c r="AE6" s="16"/>
      <c r="AN6" s="6"/>
      <c r="AO6" s="29"/>
    </row>
    <row r="7" spans="1:41" ht="12.75">
      <c r="A7" s="4">
        <v>4</v>
      </c>
      <c r="B7" s="5" t="s">
        <v>19</v>
      </c>
      <c r="C7" s="5" t="s">
        <v>20</v>
      </c>
      <c r="D7" s="34">
        <v>39843</v>
      </c>
      <c r="E7" s="6">
        <v>5.5</v>
      </c>
      <c r="F7" s="4">
        <v>291</v>
      </c>
      <c r="G7" s="6">
        <v>13.3</v>
      </c>
      <c r="H7" s="7">
        <v>106</v>
      </c>
      <c r="I7" s="7">
        <v>0</v>
      </c>
      <c r="J7" s="8">
        <v>7.47</v>
      </c>
      <c r="K7" s="6">
        <v>0.85</v>
      </c>
      <c r="L7" s="8">
        <v>0.357804</v>
      </c>
      <c r="M7" s="8">
        <v>0.63791</v>
      </c>
      <c r="N7" s="6">
        <v>20.872887000000002</v>
      </c>
      <c r="O7" s="6">
        <v>0.9631</v>
      </c>
      <c r="P7" s="7">
        <f t="shared" si="0"/>
        <v>34.23051370883041</v>
      </c>
      <c r="Q7" s="27">
        <v>120</v>
      </c>
      <c r="T7" s="16"/>
      <c r="W7" s="10"/>
      <c r="Y7" s="16"/>
      <c r="AB7" s="16"/>
      <c r="AE7" s="16"/>
      <c r="AN7" s="6"/>
      <c r="AO7" s="25"/>
    </row>
    <row r="8" spans="1:41" s="53" customFormat="1" ht="12.75">
      <c r="A8" s="44">
        <v>5</v>
      </c>
      <c r="B8" s="45" t="s">
        <v>21</v>
      </c>
      <c r="C8" s="45" t="s">
        <v>20</v>
      </c>
      <c r="D8" s="46">
        <v>39843</v>
      </c>
      <c r="E8" s="47">
        <v>9.9</v>
      </c>
      <c r="F8" s="44">
        <v>41</v>
      </c>
      <c r="G8" s="47">
        <v>14.3</v>
      </c>
      <c r="H8" s="48">
        <v>126</v>
      </c>
      <c r="I8" s="48">
        <v>0</v>
      </c>
      <c r="J8" s="49">
        <v>8.49</v>
      </c>
      <c r="K8" s="47">
        <v>6.6</v>
      </c>
      <c r="L8" s="49">
        <v>2.6994323999999996</v>
      </c>
      <c r="M8" s="49">
        <v>0.72904</v>
      </c>
      <c r="N8" s="47">
        <v>5.335926</v>
      </c>
      <c r="O8" s="47">
        <v>3.6259</v>
      </c>
      <c r="P8" s="48">
        <f t="shared" si="0"/>
        <v>12.292639635685285</v>
      </c>
      <c r="Q8" s="54">
        <v>71</v>
      </c>
      <c r="T8" s="55"/>
      <c r="W8" s="56"/>
      <c r="Y8" s="55"/>
      <c r="AB8" s="55"/>
      <c r="AE8" s="55"/>
      <c r="AN8" s="47"/>
      <c r="AO8" s="57"/>
    </row>
    <row r="9" spans="1:41" ht="12.75">
      <c r="A9" s="4">
        <v>6</v>
      </c>
      <c r="B9" s="5" t="s">
        <v>22</v>
      </c>
      <c r="C9" s="5" t="s">
        <v>16</v>
      </c>
      <c r="D9" s="34">
        <v>39843</v>
      </c>
      <c r="E9" s="6">
        <v>7.6</v>
      </c>
      <c r="F9" s="4">
        <v>481</v>
      </c>
      <c r="G9" s="6">
        <v>11.4</v>
      </c>
      <c r="H9" s="7">
        <v>95</v>
      </c>
      <c r="I9" s="7">
        <v>0</v>
      </c>
      <c r="J9" s="8">
        <v>7.28</v>
      </c>
      <c r="K9" s="6">
        <v>1.42</v>
      </c>
      <c r="L9" s="8">
        <v>0.516828</v>
      </c>
      <c r="M9" s="8">
        <v>0.72904</v>
      </c>
      <c r="N9" s="6">
        <v>42.164278</v>
      </c>
      <c r="O9" s="6">
        <v>0.2023</v>
      </c>
      <c r="P9" s="7">
        <f t="shared" si="0"/>
        <v>58.112830571710745</v>
      </c>
      <c r="Q9" s="27">
        <v>120</v>
      </c>
      <c r="T9" s="16"/>
      <c r="W9" s="10"/>
      <c r="Y9" s="16"/>
      <c r="AB9" s="16"/>
      <c r="AE9" s="16"/>
      <c r="AN9" s="6"/>
      <c r="AO9" s="25"/>
    </row>
    <row r="10" spans="1:41" ht="12.75">
      <c r="A10" s="4">
        <v>7</v>
      </c>
      <c r="B10" s="5" t="s">
        <v>23</v>
      </c>
      <c r="C10" s="5" t="s">
        <v>16</v>
      </c>
      <c r="D10" s="34">
        <v>39843</v>
      </c>
      <c r="E10" s="6">
        <v>8.3</v>
      </c>
      <c r="F10" s="4">
        <v>876</v>
      </c>
      <c r="G10" s="6">
        <v>7.2</v>
      </c>
      <c r="H10" s="7">
        <v>61</v>
      </c>
      <c r="I10" s="7">
        <v>0</v>
      </c>
      <c r="J10" s="8">
        <v>6.87</v>
      </c>
      <c r="K10" s="6">
        <v>3.14</v>
      </c>
      <c r="L10" s="8">
        <v>0.29154399999999997</v>
      </c>
      <c r="M10" s="8">
        <v>0.5923449999999999</v>
      </c>
      <c r="N10" s="6">
        <v>51.946809</v>
      </c>
      <c r="O10" s="6">
        <v>0.2023</v>
      </c>
      <c r="P10" s="7">
        <f t="shared" si="0"/>
        <v>88.03840498358223</v>
      </c>
      <c r="Q10" s="27">
        <v>110</v>
      </c>
      <c r="T10" s="16"/>
      <c r="W10" s="10"/>
      <c r="Y10" s="16"/>
      <c r="AB10" s="16"/>
      <c r="AE10" s="16"/>
      <c r="AN10" s="6"/>
      <c r="AO10" s="25"/>
    </row>
    <row r="11" spans="1:41" ht="12.75">
      <c r="A11" s="4">
        <v>8</v>
      </c>
      <c r="B11" s="5" t="s">
        <v>24</v>
      </c>
      <c r="C11" s="5" t="s">
        <v>20</v>
      </c>
      <c r="D11" s="34">
        <v>39843</v>
      </c>
      <c r="E11" s="6">
        <v>6.2</v>
      </c>
      <c r="F11" s="4">
        <v>313</v>
      </c>
      <c r="G11" s="6">
        <v>13.2</v>
      </c>
      <c r="H11" s="7">
        <v>107</v>
      </c>
      <c r="I11" s="7">
        <v>33</v>
      </c>
      <c r="J11" s="8">
        <v>7.46</v>
      </c>
      <c r="K11" s="6">
        <v>1.17</v>
      </c>
      <c r="L11" s="8">
        <v>0.4092529411764705</v>
      </c>
      <c r="M11" s="8">
        <v>0.6834749999999999</v>
      </c>
      <c r="N11" s="6">
        <v>40.54257500000001</v>
      </c>
      <c r="O11" s="6">
        <v>1.4703</v>
      </c>
      <c r="P11" s="7">
        <f t="shared" si="0"/>
        <v>61.46951241815723</v>
      </c>
      <c r="Q11" s="27">
        <v>120</v>
      </c>
      <c r="T11" s="16"/>
      <c r="W11" s="10"/>
      <c r="Y11" s="16"/>
      <c r="AB11" s="16"/>
      <c r="AE11" s="16"/>
      <c r="AN11" s="6"/>
      <c r="AO11" s="25"/>
    </row>
    <row r="12" spans="1:41" ht="12.75">
      <c r="A12" s="4">
        <v>9</v>
      </c>
      <c r="B12" s="5" t="s">
        <v>107</v>
      </c>
      <c r="C12" s="5" t="s">
        <v>25</v>
      </c>
      <c r="D12" s="34">
        <v>39843</v>
      </c>
      <c r="E12" s="6">
        <v>2.2</v>
      </c>
      <c r="F12" s="4">
        <v>4480</v>
      </c>
      <c r="G12" s="6">
        <v>8.35</v>
      </c>
      <c r="H12" s="7">
        <v>60</v>
      </c>
      <c r="I12" s="7">
        <v>0</v>
      </c>
      <c r="J12" s="8">
        <v>6.78</v>
      </c>
      <c r="K12" s="6">
        <v>27.42</v>
      </c>
      <c r="L12" s="8">
        <v>1.6830040000000002</v>
      </c>
      <c r="M12" s="8">
        <v>2.55164</v>
      </c>
      <c r="N12" s="6">
        <v>19.041932</v>
      </c>
      <c r="O12" s="6">
        <v>2.8651</v>
      </c>
      <c r="P12" s="7">
        <f t="shared" si="0"/>
        <v>8.585471304729507</v>
      </c>
      <c r="Q12" s="27">
        <v>34</v>
      </c>
      <c r="T12" s="16"/>
      <c r="W12" s="10"/>
      <c r="Y12" s="16"/>
      <c r="AB12" s="16"/>
      <c r="AE12" s="16"/>
      <c r="AN12" s="6"/>
      <c r="AO12" s="25"/>
    </row>
    <row r="13" spans="1:41" s="53" customFormat="1" ht="12.75">
      <c r="A13" s="44">
        <v>10</v>
      </c>
      <c r="B13" s="45" t="s">
        <v>26</v>
      </c>
      <c r="C13" s="45" t="s">
        <v>25</v>
      </c>
      <c r="D13" s="46">
        <v>39843</v>
      </c>
      <c r="E13" s="47">
        <v>4.8</v>
      </c>
      <c r="F13" s="44">
        <v>7330</v>
      </c>
      <c r="G13" s="47">
        <v>14.5</v>
      </c>
      <c r="H13" s="48">
        <v>113</v>
      </c>
      <c r="I13" s="48">
        <v>0</v>
      </c>
      <c r="J13" s="49">
        <v>7.27</v>
      </c>
      <c r="K13" s="47">
        <v>13.6</v>
      </c>
      <c r="L13" s="49">
        <v>0.7699412</v>
      </c>
      <c r="M13" s="49">
        <v>1.0935599999999999</v>
      </c>
      <c r="N13" s="47">
        <v>27.987455000000004</v>
      </c>
      <c r="O13" s="47">
        <v>2.7383</v>
      </c>
      <c r="P13" s="48">
        <f t="shared" si="0"/>
        <v>28.096999707377744</v>
      </c>
      <c r="Q13" s="54">
        <v>60</v>
      </c>
      <c r="T13" s="55"/>
      <c r="W13" s="56"/>
      <c r="Y13" s="55"/>
      <c r="AB13" s="55"/>
      <c r="AE13" s="55"/>
      <c r="AN13" s="47"/>
      <c r="AO13" s="57"/>
    </row>
    <row r="14" spans="1:41" ht="12.75">
      <c r="A14" s="4">
        <v>11</v>
      </c>
      <c r="B14" s="5" t="s">
        <v>27</v>
      </c>
      <c r="C14" s="5" t="s">
        <v>20</v>
      </c>
      <c r="D14" s="34">
        <v>39843</v>
      </c>
      <c r="E14" s="6">
        <v>5.1</v>
      </c>
      <c r="F14" s="4">
        <v>240</v>
      </c>
      <c r="G14" s="6">
        <v>10.5</v>
      </c>
      <c r="H14" s="7">
        <v>82</v>
      </c>
      <c r="I14" s="7">
        <v>0</v>
      </c>
      <c r="J14" s="8">
        <v>7.59</v>
      </c>
      <c r="K14" s="6">
        <v>1.42</v>
      </c>
      <c r="L14" s="8">
        <v>0.18552800000000003</v>
      </c>
      <c r="M14" s="8">
        <v>0.63791</v>
      </c>
      <c r="N14" s="6">
        <v>16.007778000000002</v>
      </c>
      <c r="O14" s="6">
        <v>2.2311</v>
      </c>
      <c r="P14" s="7">
        <f t="shared" si="0"/>
        <v>28.591616372215523</v>
      </c>
      <c r="Q14" s="27">
        <v>120</v>
      </c>
      <c r="T14" s="16"/>
      <c r="W14" s="10"/>
      <c r="Y14" s="16"/>
      <c r="AB14" s="16"/>
      <c r="AE14" s="16"/>
      <c r="AN14" s="6"/>
      <c r="AO14" s="25"/>
    </row>
    <row r="15" spans="1:41" ht="12.75">
      <c r="A15" s="4">
        <v>12</v>
      </c>
      <c r="B15" s="5" t="s">
        <v>28</v>
      </c>
      <c r="C15" s="5" t="s">
        <v>20</v>
      </c>
      <c r="D15" s="34">
        <v>39843</v>
      </c>
      <c r="E15" s="6">
        <v>6.5</v>
      </c>
      <c r="F15" s="4">
        <v>193</v>
      </c>
      <c r="G15" s="6">
        <v>15.4</v>
      </c>
      <c r="H15" s="7">
        <v>125</v>
      </c>
      <c r="I15" s="7">
        <v>0</v>
      </c>
      <c r="J15" s="8">
        <v>8.02</v>
      </c>
      <c r="K15" s="6">
        <v>0.85</v>
      </c>
      <c r="L15" s="8">
        <v>0.15239800000000003</v>
      </c>
      <c r="M15" s="8">
        <v>0.5923449999999999</v>
      </c>
      <c r="N15" s="6">
        <v>4.237353000000001</v>
      </c>
      <c r="O15" s="6">
        <v>0.45589999999999997</v>
      </c>
      <c r="P15" s="7">
        <f t="shared" si="0"/>
        <v>7.923174838987416</v>
      </c>
      <c r="Q15" s="27">
        <v>120</v>
      </c>
      <c r="T15" s="16"/>
      <c r="W15" s="10"/>
      <c r="Y15" s="16"/>
      <c r="AB15" s="16"/>
      <c r="AE15" s="16"/>
      <c r="AN15" s="6"/>
      <c r="AO15" s="25"/>
    </row>
    <row r="16" spans="1:41" ht="12.75">
      <c r="A16" s="4">
        <v>13</v>
      </c>
      <c r="B16" s="5" t="s">
        <v>29</v>
      </c>
      <c r="C16" s="5" t="s">
        <v>25</v>
      </c>
      <c r="D16" s="34">
        <v>39843</v>
      </c>
      <c r="E16" s="6">
        <v>3.9</v>
      </c>
      <c r="F16" s="4">
        <v>4268</v>
      </c>
      <c r="G16" s="6">
        <v>15.1</v>
      </c>
      <c r="H16" s="7">
        <v>115</v>
      </c>
      <c r="I16" s="7">
        <v>0</v>
      </c>
      <c r="J16" s="8">
        <v>7.56</v>
      </c>
      <c r="K16" s="6">
        <v>12.85</v>
      </c>
      <c r="L16" s="8">
        <v>2.014304</v>
      </c>
      <c r="M16" s="8">
        <v>1.7314699999999998</v>
      </c>
      <c r="N16" s="6">
        <v>14.543014000000001</v>
      </c>
      <c r="O16" s="6">
        <v>0.8363</v>
      </c>
      <c r="P16" s="7">
        <f t="shared" si="0"/>
        <v>8.882229550613063</v>
      </c>
      <c r="Q16" s="27">
        <v>37</v>
      </c>
      <c r="T16" s="16"/>
      <c r="W16" s="10"/>
      <c r="Y16" s="16"/>
      <c r="AB16" s="16"/>
      <c r="AE16" s="16"/>
      <c r="AN16" s="6"/>
      <c r="AO16" s="25"/>
    </row>
    <row r="17" spans="1:41" ht="12.75">
      <c r="A17" s="4">
        <v>14</v>
      </c>
      <c r="B17" s="5" t="s">
        <v>30</v>
      </c>
      <c r="C17" s="5" t="s">
        <v>25</v>
      </c>
      <c r="D17" s="34">
        <v>39843</v>
      </c>
      <c r="E17" s="6">
        <v>2</v>
      </c>
      <c r="F17" s="4">
        <v>1578</v>
      </c>
      <c r="G17" s="6">
        <v>10.9</v>
      </c>
      <c r="H17" s="7">
        <v>78</v>
      </c>
      <c r="I17" s="7">
        <v>0</v>
      </c>
      <c r="J17" s="8">
        <v>7.49</v>
      </c>
      <c r="K17" s="6">
        <v>5.8</v>
      </c>
      <c r="L17" s="8">
        <v>2.1521248</v>
      </c>
      <c r="M17" s="8">
        <v>1.54921</v>
      </c>
      <c r="N17" s="6">
        <v>17.734107</v>
      </c>
      <c r="O17" s="6">
        <v>0.3291</v>
      </c>
      <c r="P17" s="7">
        <f t="shared" si="0"/>
        <v>11.659624582851906</v>
      </c>
      <c r="Q17" s="27">
        <v>70</v>
      </c>
      <c r="T17" s="16"/>
      <c r="W17" s="10"/>
      <c r="Y17" s="16"/>
      <c r="AB17" s="16"/>
      <c r="AE17" s="16"/>
      <c r="AN17" s="6"/>
      <c r="AO17" s="25"/>
    </row>
    <row r="18" spans="1:41" ht="12.75">
      <c r="A18" s="4">
        <v>15</v>
      </c>
      <c r="B18" s="5" t="s">
        <v>31</v>
      </c>
      <c r="C18" s="5" t="s">
        <v>16</v>
      </c>
      <c r="D18" s="34">
        <v>39843</v>
      </c>
      <c r="E18" s="6">
        <v>6.4</v>
      </c>
      <c r="F18" s="4">
        <v>694</v>
      </c>
      <c r="G18" s="6">
        <v>11</v>
      </c>
      <c r="H18" s="7">
        <v>89</v>
      </c>
      <c r="I18" s="7">
        <v>0</v>
      </c>
      <c r="J18" s="8">
        <v>7.45</v>
      </c>
      <c r="K18" s="6">
        <v>1.14</v>
      </c>
      <c r="L18" s="8">
        <v>7.228966</v>
      </c>
      <c r="M18" s="8">
        <v>0.9113</v>
      </c>
      <c r="N18" s="6">
        <v>37.822299</v>
      </c>
      <c r="O18" s="6">
        <v>1.7238999999999998</v>
      </c>
      <c r="P18" s="7">
        <f t="shared" si="0"/>
        <v>43.39536815538242</v>
      </c>
      <c r="Q18" s="27">
        <v>120</v>
      </c>
      <c r="T18" s="16"/>
      <c r="W18" s="10"/>
      <c r="Y18" s="16"/>
      <c r="AB18" s="16"/>
      <c r="AE18" s="16"/>
      <c r="AN18" s="6"/>
      <c r="AO18" s="25"/>
    </row>
    <row r="19" spans="1:41" ht="12.75">
      <c r="A19" s="4">
        <v>16</v>
      </c>
      <c r="B19" s="5" t="s">
        <v>32</v>
      </c>
      <c r="C19" s="5" t="s">
        <v>20</v>
      </c>
      <c r="D19" s="34">
        <v>39843</v>
      </c>
      <c r="E19" s="6">
        <v>6.1</v>
      </c>
      <c r="F19" s="4">
        <v>923</v>
      </c>
      <c r="G19" s="6">
        <v>13.5</v>
      </c>
      <c r="H19" s="7">
        <v>109</v>
      </c>
      <c r="I19" s="7">
        <v>33</v>
      </c>
      <c r="J19" s="8">
        <v>7.89</v>
      </c>
      <c r="K19" s="6">
        <v>5.2</v>
      </c>
      <c r="L19" s="8">
        <v>2.8849604</v>
      </c>
      <c r="M19" s="8">
        <v>1.2302549999999999</v>
      </c>
      <c r="N19" s="6">
        <v>25.057927</v>
      </c>
      <c r="O19" s="6">
        <v>1.4703</v>
      </c>
      <c r="P19" s="7">
        <f t="shared" si="0"/>
        <v>21.563193809413498</v>
      </c>
      <c r="Q19" s="27">
        <v>65</v>
      </c>
      <c r="T19" s="16"/>
      <c r="W19" s="10"/>
      <c r="Y19" s="16"/>
      <c r="AB19" s="16"/>
      <c r="AE19" s="16"/>
      <c r="AN19" s="6"/>
      <c r="AO19" s="25"/>
    </row>
    <row r="20" spans="1:41" ht="12.75">
      <c r="A20" s="4">
        <v>17</v>
      </c>
      <c r="B20" s="5" t="s">
        <v>33</v>
      </c>
      <c r="C20" s="5" t="s">
        <v>20</v>
      </c>
      <c r="D20" s="34">
        <v>39843</v>
      </c>
      <c r="E20" s="6">
        <v>5.9</v>
      </c>
      <c r="F20" s="4">
        <v>351</v>
      </c>
      <c r="G20" s="6">
        <v>15</v>
      </c>
      <c r="H20" s="7">
        <v>120</v>
      </c>
      <c r="I20" s="7">
        <v>0</v>
      </c>
      <c r="J20" s="8">
        <v>7.78</v>
      </c>
      <c r="K20" s="6">
        <v>4.28</v>
      </c>
      <c r="L20" s="8">
        <v>3.6906820000000002</v>
      </c>
      <c r="M20" s="8">
        <v>0.63791</v>
      </c>
      <c r="N20" s="6">
        <v>39.234750000000005</v>
      </c>
      <c r="O20" s="6">
        <v>1.5971</v>
      </c>
      <c r="P20" s="7">
        <f t="shared" si="0"/>
        <v>64.00879434402972</v>
      </c>
      <c r="Q20" s="27">
        <v>73</v>
      </c>
      <c r="T20" s="16"/>
      <c r="W20" s="10"/>
      <c r="Y20" s="16"/>
      <c r="AB20" s="16"/>
      <c r="AE20" s="16"/>
      <c r="AN20" s="6"/>
      <c r="AO20" s="25"/>
    </row>
    <row r="21" spans="1:41" s="53" customFormat="1" ht="12.75">
      <c r="A21" s="44">
        <v>18</v>
      </c>
      <c r="B21" s="45" t="s">
        <v>34</v>
      </c>
      <c r="C21" s="45" t="s">
        <v>16</v>
      </c>
      <c r="D21" s="46">
        <v>39843</v>
      </c>
      <c r="E21" s="47">
        <v>6.9</v>
      </c>
      <c r="F21" s="44">
        <v>952</v>
      </c>
      <c r="G21" s="47">
        <v>12.6</v>
      </c>
      <c r="H21" s="48">
        <v>103</v>
      </c>
      <c r="I21" s="48">
        <v>0</v>
      </c>
      <c r="J21" s="49">
        <v>7.77</v>
      </c>
      <c r="K21" s="47">
        <v>7</v>
      </c>
      <c r="L21" s="49">
        <v>2.411864</v>
      </c>
      <c r="M21" s="49">
        <v>1.412515</v>
      </c>
      <c r="N21" s="47">
        <v>32.695625</v>
      </c>
      <c r="O21" s="47">
        <v>0.3291</v>
      </c>
      <c r="P21" s="48">
        <f t="shared" si="0"/>
        <v>23.380087999065495</v>
      </c>
      <c r="Q21" s="54">
        <v>70</v>
      </c>
      <c r="T21" s="55"/>
      <c r="W21" s="56"/>
      <c r="Y21" s="55"/>
      <c r="AB21" s="55"/>
      <c r="AE21" s="55"/>
      <c r="AN21" s="47"/>
      <c r="AO21" s="57"/>
    </row>
    <row r="22" spans="1:41" ht="12.75">
      <c r="A22" s="4">
        <v>19</v>
      </c>
      <c r="B22" s="5" t="s">
        <v>35</v>
      </c>
      <c r="C22" s="5" t="s">
        <v>25</v>
      </c>
      <c r="D22" s="34">
        <v>39843</v>
      </c>
      <c r="E22" s="6">
        <v>3.5</v>
      </c>
      <c r="F22" s="4">
        <v>1115</v>
      </c>
      <c r="G22" s="6">
        <v>12.8</v>
      </c>
      <c r="H22" s="7">
        <v>96</v>
      </c>
      <c r="I22" s="7">
        <v>0</v>
      </c>
      <c r="J22" s="8">
        <v>7.31</v>
      </c>
      <c r="K22" s="6">
        <v>9.4</v>
      </c>
      <c r="L22" s="8">
        <v>7.671582799999999</v>
      </c>
      <c r="M22" s="8">
        <v>2.09599</v>
      </c>
      <c r="N22" s="6">
        <v>45.721562</v>
      </c>
      <c r="O22" s="6">
        <v>3.7527</v>
      </c>
      <c r="P22" s="7">
        <f t="shared" si="0"/>
        <v>23.604245249261684</v>
      </c>
      <c r="Q22" s="27">
        <v>48</v>
      </c>
      <c r="T22" s="16"/>
      <c r="W22" s="10"/>
      <c r="Y22" s="16"/>
      <c r="AB22" s="16"/>
      <c r="AE22" s="16"/>
      <c r="AN22" s="6"/>
      <c r="AO22" s="25"/>
    </row>
    <row r="23" spans="1:41" ht="12.75">
      <c r="A23" s="4">
        <v>20</v>
      </c>
      <c r="B23" s="5" t="s">
        <v>36</v>
      </c>
      <c r="C23" s="5" t="s">
        <v>20</v>
      </c>
      <c r="D23" s="34">
        <v>39843</v>
      </c>
      <c r="E23" s="6">
        <v>5.4</v>
      </c>
      <c r="F23" s="4">
        <v>304</v>
      </c>
      <c r="G23" s="6">
        <v>14.2</v>
      </c>
      <c r="H23" s="7">
        <v>112</v>
      </c>
      <c r="I23" s="7">
        <v>0</v>
      </c>
      <c r="J23" s="8">
        <v>7.35</v>
      </c>
      <c r="K23" s="6">
        <v>4.85</v>
      </c>
      <c r="L23" s="8">
        <v>1.205932</v>
      </c>
      <c r="M23" s="8">
        <v>0.72904</v>
      </c>
      <c r="N23" s="6">
        <v>45.459997</v>
      </c>
      <c r="O23" s="6">
        <v>2.9919000000000002</v>
      </c>
      <c r="P23" s="7">
        <f t="shared" si="0"/>
        <v>66.45986091298145</v>
      </c>
      <c r="Q23" s="27">
        <v>75</v>
      </c>
      <c r="T23" s="16"/>
      <c r="W23" s="10"/>
      <c r="Y23" s="16"/>
      <c r="AB23" s="16"/>
      <c r="AE23" s="16"/>
      <c r="AN23" s="6"/>
      <c r="AO23" s="25"/>
    </row>
    <row r="24" spans="1:41" ht="12.75">
      <c r="A24" s="4">
        <v>21</v>
      </c>
      <c r="B24" s="5" t="s">
        <v>37</v>
      </c>
      <c r="C24" s="5" t="s">
        <v>16</v>
      </c>
      <c r="D24" s="34">
        <v>39843</v>
      </c>
      <c r="E24" s="6">
        <v>7.9</v>
      </c>
      <c r="F24" s="4">
        <v>284</v>
      </c>
      <c r="G24" s="6">
        <v>7.4</v>
      </c>
      <c r="H24" s="7">
        <v>65</v>
      </c>
      <c r="I24" s="7">
        <v>0</v>
      </c>
      <c r="J24" s="8">
        <v>6.74</v>
      </c>
      <c r="K24" s="6">
        <v>3.85</v>
      </c>
      <c r="L24" s="8">
        <v>1.0137779999999998</v>
      </c>
      <c r="M24" s="8">
        <v>0.6834749999999999</v>
      </c>
      <c r="N24" s="6">
        <v>19.408123</v>
      </c>
      <c r="O24" s="6">
        <v>4.1331</v>
      </c>
      <c r="P24" s="7">
        <f t="shared" si="0"/>
        <v>34.44342953290172</v>
      </c>
      <c r="Q24" s="27">
        <v>120</v>
      </c>
      <c r="T24" s="16"/>
      <c r="W24" s="10"/>
      <c r="Y24" s="16"/>
      <c r="AB24" s="16"/>
      <c r="AE24" s="16"/>
      <c r="AN24" s="6"/>
      <c r="AO24" s="25"/>
    </row>
    <row r="25" spans="1:41" ht="12.75">
      <c r="A25" s="4">
        <v>22</v>
      </c>
      <c r="B25" s="5" t="s">
        <v>38</v>
      </c>
      <c r="C25" s="5" t="s">
        <v>16</v>
      </c>
      <c r="D25" s="34">
        <v>39843</v>
      </c>
      <c r="E25" s="6">
        <v>8.1</v>
      </c>
      <c r="F25" s="4">
        <v>523</v>
      </c>
      <c r="G25" s="6">
        <v>10.2</v>
      </c>
      <c r="H25" s="7">
        <v>87</v>
      </c>
      <c r="I25" s="7">
        <v>0</v>
      </c>
      <c r="J25" s="8">
        <v>7.12</v>
      </c>
      <c r="K25" s="6">
        <v>3.71</v>
      </c>
      <c r="L25" s="8">
        <v>0.510202</v>
      </c>
      <c r="M25" s="8">
        <v>0.63791</v>
      </c>
      <c r="N25" s="6">
        <v>101.801098</v>
      </c>
      <c r="O25" s="6">
        <v>1.3435</v>
      </c>
      <c r="P25" s="7">
        <f t="shared" si="0"/>
        <v>161.6914580426706</v>
      </c>
      <c r="Q25" s="27">
        <v>120</v>
      </c>
      <c r="T25" s="16"/>
      <c r="W25" s="10"/>
      <c r="Y25" s="16"/>
      <c r="AB25" s="16"/>
      <c r="AE25" s="16"/>
      <c r="AN25" s="6"/>
      <c r="AO25" s="25"/>
    </row>
    <row r="26" spans="1:41" ht="12.75">
      <c r="A26" s="4">
        <v>23</v>
      </c>
      <c r="B26" s="5" t="s">
        <v>35</v>
      </c>
      <c r="C26" s="5" t="s">
        <v>25</v>
      </c>
      <c r="D26" s="34">
        <v>39843</v>
      </c>
      <c r="E26" s="6">
        <v>6.5</v>
      </c>
      <c r="F26" s="4">
        <v>2228</v>
      </c>
      <c r="G26" s="6">
        <v>12</v>
      </c>
      <c r="H26" s="7">
        <v>98</v>
      </c>
      <c r="I26" s="7">
        <v>0</v>
      </c>
      <c r="J26" s="8">
        <v>7.51</v>
      </c>
      <c r="K26" s="6">
        <v>8.94</v>
      </c>
      <c r="L26" s="8">
        <v>4.463585411764705</v>
      </c>
      <c r="M26" s="8">
        <v>1.6403399999999997</v>
      </c>
      <c r="N26" s="6">
        <v>24.06398</v>
      </c>
      <c r="O26" s="6">
        <v>2.2311</v>
      </c>
      <c r="P26" s="7">
        <f t="shared" si="0"/>
        <v>16.030262018849754</v>
      </c>
      <c r="Q26" s="27">
        <v>54</v>
      </c>
      <c r="T26" s="16"/>
      <c r="W26" s="10"/>
      <c r="Y26" s="16"/>
      <c r="AB26" s="16"/>
      <c r="AE26" s="16"/>
      <c r="AN26" s="6"/>
      <c r="AO26" s="25"/>
    </row>
    <row r="27" spans="1:41" ht="12.75">
      <c r="A27" s="4">
        <v>25</v>
      </c>
      <c r="B27" s="5" t="s">
        <v>89</v>
      </c>
      <c r="C27" s="5" t="s">
        <v>20</v>
      </c>
      <c r="D27" s="34">
        <v>39843</v>
      </c>
      <c r="E27" s="6">
        <v>7.5</v>
      </c>
      <c r="F27" s="4">
        <v>130</v>
      </c>
      <c r="G27" s="6">
        <v>10.9</v>
      </c>
      <c r="H27" s="7">
        <v>91</v>
      </c>
      <c r="I27" s="7">
        <v>0</v>
      </c>
      <c r="J27" s="8">
        <v>7.25</v>
      </c>
      <c r="K27" s="6">
        <v>4.41</v>
      </c>
      <c r="L27" s="8">
        <v>7.270108837209303</v>
      </c>
      <c r="M27" s="8">
        <v>0.6834749999999999</v>
      </c>
      <c r="N27" s="6">
        <v>12.502807</v>
      </c>
      <c r="O27" s="6">
        <v>2.3579</v>
      </c>
      <c r="P27" s="7">
        <f t="shared" si="0"/>
        <v>21.742868429715795</v>
      </c>
      <c r="Q27" s="7">
        <v>120</v>
      </c>
      <c r="R27" s="11"/>
      <c r="S27" s="11"/>
      <c r="T27" s="30"/>
      <c r="U27" s="11"/>
      <c r="V27" s="11"/>
      <c r="W27" s="31"/>
      <c r="X27" s="11"/>
      <c r="Y27" s="30"/>
      <c r="Z27" s="11"/>
      <c r="AA27" s="11"/>
      <c r="AB27" s="30"/>
      <c r="AC27" s="11"/>
      <c r="AD27" s="11"/>
      <c r="AE27" s="30"/>
      <c r="AF27" s="11"/>
      <c r="AG27" s="11"/>
      <c r="AH27" s="11"/>
      <c r="AI27" s="11"/>
      <c r="AJ27" s="11"/>
      <c r="AK27" s="11"/>
      <c r="AL27" s="11"/>
      <c r="AM27" s="11"/>
      <c r="AN27" s="6"/>
      <c r="AO27" s="6"/>
    </row>
    <row r="28" spans="1:41" s="53" customFormat="1" ht="12.75">
      <c r="A28" s="44">
        <v>24</v>
      </c>
      <c r="B28" s="45" t="s">
        <v>93</v>
      </c>
      <c r="C28" s="45" t="s">
        <v>16</v>
      </c>
      <c r="D28" s="46">
        <v>39843</v>
      </c>
      <c r="E28" s="47">
        <v>18.5</v>
      </c>
      <c r="F28" s="44">
        <v>1576</v>
      </c>
      <c r="G28" s="47">
        <v>8.6</v>
      </c>
      <c r="H28" s="48">
        <v>92</v>
      </c>
      <c r="I28" s="48">
        <v>266</v>
      </c>
      <c r="J28" s="49">
        <v>8.11</v>
      </c>
      <c r="K28" s="47">
        <v>2.86</v>
      </c>
      <c r="L28" s="49">
        <v>0.36443</v>
      </c>
      <c r="M28" s="49">
        <v>5.4677999999999995</v>
      </c>
      <c r="N28" s="47">
        <v>37.822299</v>
      </c>
      <c r="O28" s="47">
        <v>4.8939</v>
      </c>
      <c r="P28" s="48">
        <f t="shared" si="0"/>
        <v>7.8123192143092295</v>
      </c>
      <c r="Q28" s="48">
        <v>120</v>
      </c>
      <c r="R28" s="50"/>
      <c r="S28" s="50"/>
      <c r="T28" s="51"/>
      <c r="U28" s="50"/>
      <c r="V28" s="50"/>
      <c r="W28" s="52"/>
      <c r="X28" s="50"/>
      <c r="Y28" s="51"/>
      <c r="Z28" s="50"/>
      <c r="AA28" s="50"/>
      <c r="AB28" s="51"/>
      <c r="AC28" s="50"/>
      <c r="AD28" s="50"/>
      <c r="AE28" s="51"/>
      <c r="AF28" s="50"/>
      <c r="AG28" s="50"/>
      <c r="AH28" s="50"/>
      <c r="AI28" s="50"/>
      <c r="AJ28" s="50"/>
      <c r="AK28" s="50"/>
      <c r="AL28" s="50"/>
      <c r="AM28" s="50"/>
      <c r="AN28" s="47"/>
      <c r="AO28" s="47"/>
    </row>
    <row r="29" spans="1:41" ht="12.75">
      <c r="A29" s="11"/>
      <c r="C29" s="17" t="s">
        <v>92</v>
      </c>
      <c r="D29" s="17"/>
      <c r="E29" s="18">
        <f aca="true" t="shared" si="1" ref="E29:J29">AVERAGE(E4:E28)</f>
        <v>6.592000000000001</v>
      </c>
      <c r="F29" s="19">
        <f t="shared" si="1"/>
        <v>1229</v>
      </c>
      <c r="G29" s="18">
        <f t="shared" si="1"/>
        <v>11.874</v>
      </c>
      <c r="H29" s="19">
        <f t="shared" si="1"/>
        <v>96.52</v>
      </c>
      <c r="I29" s="19">
        <f t="shared" si="1"/>
        <v>13.28</v>
      </c>
      <c r="J29" s="20">
        <f t="shared" si="1"/>
        <v>7.4479999999999995</v>
      </c>
      <c r="K29" s="18">
        <f aca="true" t="shared" si="2" ref="K29:P29">AVERAGE(K4:K28)</f>
        <v>5.6156</v>
      </c>
      <c r="L29" s="18">
        <f t="shared" si="2"/>
        <v>2.399253679606019</v>
      </c>
      <c r="M29" s="20">
        <f t="shared" si="2"/>
        <v>1.1956256000000003</v>
      </c>
      <c r="N29" s="18">
        <f t="shared" si="2"/>
        <v>31.29154408000001</v>
      </c>
      <c r="O29" s="18">
        <f t="shared" si="2"/>
        <v>2.15502</v>
      </c>
      <c r="P29" s="19">
        <f t="shared" si="2"/>
        <v>39.14042131866513</v>
      </c>
      <c r="Q29" s="19">
        <f>AVERAGE(Q4:Q28)</f>
        <v>93.08</v>
      </c>
      <c r="R29" s="1"/>
      <c r="S29" s="1"/>
      <c r="T29" s="1"/>
      <c r="U29" s="1"/>
      <c r="V29" s="1">
        <v>0</v>
      </c>
      <c r="W29" s="1">
        <v>0</v>
      </c>
      <c r="X29" s="1"/>
      <c r="Y29" s="1" t="s">
        <v>54</v>
      </c>
      <c r="Z29" s="1"/>
      <c r="AA29" s="1">
        <v>0</v>
      </c>
      <c r="AB29" s="1">
        <v>0</v>
      </c>
      <c r="AC29" s="1"/>
      <c r="AD29" s="1">
        <v>0</v>
      </c>
      <c r="AE29" s="1">
        <v>0</v>
      </c>
      <c r="AF29" s="1"/>
      <c r="AG29" s="1"/>
      <c r="AH29" s="1"/>
      <c r="AI29" s="1"/>
      <c r="AJ29" s="1"/>
      <c r="AK29" s="1"/>
      <c r="AL29" s="1"/>
      <c r="AM29" s="1"/>
      <c r="AN29" s="18" t="e">
        <f>AVERAGE(AN4:AN26)</f>
        <v>#DIV/0!</v>
      </c>
      <c r="AO29" s="18"/>
    </row>
    <row r="30" spans="1:41" ht="13.5" thickBot="1">
      <c r="A30" s="11"/>
      <c r="C30" s="17" t="s">
        <v>39</v>
      </c>
      <c r="D30" s="17"/>
      <c r="E30" s="18">
        <f>AVERAGE(E4,E5,E6,E9,E10,E18,E21,E24,E25,E28)</f>
        <v>8.379999999999999</v>
      </c>
      <c r="F30" s="19">
        <f aca="true" t="shared" si="3" ref="F30:Q30">AVERAGE(F4,F5,F6,F9,F10,F18,F21,F24,F25,F28)</f>
        <v>694</v>
      </c>
      <c r="G30" s="18">
        <f t="shared" si="3"/>
        <v>10.29</v>
      </c>
      <c r="H30" s="19">
        <f t="shared" si="3"/>
        <v>87.5</v>
      </c>
      <c r="I30" s="19">
        <f t="shared" si="3"/>
        <v>26.6</v>
      </c>
      <c r="J30" s="20">
        <f t="shared" si="3"/>
        <v>7.298</v>
      </c>
      <c r="K30" s="18">
        <f t="shared" si="3"/>
        <v>3.275</v>
      </c>
      <c r="L30" s="18">
        <f t="shared" si="3"/>
        <v>2.2370701199999994</v>
      </c>
      <c r="M30" s="20">
        <f t="shared" si="3"/>
        <v>1.2667069999999998</v>
      </c>
      <c r="N30" s="18">
        <f t="shared" si="3"/>
        <v>42.394455199999996</v>
      </c>
      <c r="O30" s="18">
        <f t="shared" si="3"/>
        <v>2.3959399999999995</v>
      </c>
      <c r="P30" s="19">
        <f t="shared" si="3"/>
        <v>56.336952608292826</v>
      </c>
      <c r="Q30" s="19">
        <f t="shared" si="3"/>
        <v>114</v>
      </c>
      <c r="R30" s="1"/>
      <c r="S30" s="1"/>
      <c r="T30" s="1"/>
      <c r="U30" s="1"/>
      <c r="V30" s="1">
        <v>1</v>
      </c>
      <c r="W30" s="1">
        <v>30</v>
      </c>
      <c r="X30" s="1"/>
      <c r="Y30" s="1" t="s">
        <v>79</v>
      </c>
      <c r="Z30" s="1"/>
      <c r="AA30" s="1">
        <v>14</v>
      </c>
      <c r="AB30" s="1">
        <v>2</v>
      </c>
      <c r="AC30" s="1"/>
      <c r="AD30" s="1">
        <v>9</v>
      </c>
      <c r="AE30" s="1">
        <v>1</v>
      </c>
      <c r="AF30" s="1"/>
      <c r="AG30" s="1"/>
      <c r="AH30" s="1"/>
      <c r="AI30" s="1"/>
      <c r="AJ30" s="1"/>
      <c r="AK30" s="1"/>
      <c r="AL30" s="1"/>
      <c r="AM30" s="1"/>
      <c r="AN30" s="18" t="e">
        <f>AVERAGE(AN4,AN5,AN6,AN9,AN10,AN18,AN21,AN24,AN25)</f>
        <v>#DIV/0!</v>
      </c>
      <c r="AO30" s="18"/>
    </row>
    <row r="31" spans="1:41" ht="12.75">
      <c r="A31" s="11"/>
      <c r="B31" s="11"/>
      <c r="C31" s="17" t="s">
        <v>40</v>
      </c>
      <c r="D31" s="17"/>
      <c r="E31" s="18">
        <f>AVERAGE(E7,E8,E11,E14,E15,E19,E20,E23,E27)</f>
        <v>6.455555555555556</v>
      </c>
      <c r="F31" s="19">
        <f aca="true" t="shared" si="4" ref="F31:Q31">AVERAGE(F7,F8,F11,F14,F15,F19,F20,F23,F27)</f>
        <v>309.55555555555554</v>
      </c>
      <c r="G31" s="18">
        <f t="shared" si="4"/>
        <v>13.366666666666667</v>
      </c>
      <c r="H31" s="19">
        <f t="shared" si="4"/>
        <v>108.66666666666667</v>
      </c>
      <c r="I31" s="19">
        <f t="shared" si="4"/>
        <v>7.333333333333333</v>
      </c>
      <c r="J31" s="20">
        <f t="shared" si="4"/>
        <v>7.700000000000001</v>
      </c>
      <c r="K31" s="18">
        <f t="shared" si="4"/>
        <v>3.292222222222222</v>
      </c>
      <c r="L31" s="18">
        <f t="shared" si="4"/>
        <v>2.095122064265086</v>
      </c>
      <c r="M31" s="20">
        <f t="shared" si="4"/>
        <v>0.7290399999999999</v>
      </c>
      <c r="N31" s="18">
        <f t="shared" si="4"/>
        <v>23.25022222222222</v>
      </c>
      <c r="O31" s="18">
        <f t="shared" si="4"/>
        <v>1.9070555555555555</v>
      </c>
      <c r="P31" s="19">
        <f t="shared" si="4"/>
        <v>35.36468605222403</v>
      </c>
      <c r="Q31" s="19">
        <f t="shared" si="4"/>
        <v>98.22222222222223</v>
      </c>
      <c r="R31" s="1"/>
      <c r="S31" s="1"/>
      <c r="T31" s="1"/>
      <c r="U31" s="1"/>
      <c r="V31" s="1">
        <v>2</v>
      </c>
      <c r="W31" s="1">
        <v>56</v>
      </c>
      <c r="X31" s="1"/>
      <c r="Y31" s="32" t="s">
        <v>55</v>
      </c>
      <c r="Z31" s="32"/>
      <c r="AA31" s="1">
        <v>53</v>
      </c>
      <c r="AB31" s="1">
        <v>5</v>
      </c>
      <c r="AC31" s="1"/>
      <c r="AD31" s="1">
        <v>12</v>
      </c>
      <c r="AE31" s="1">
        <v>2</v>
      </c>
      <c r="AF31" s="1"/>
      <c r="AG31" s="1"/>
      <c r="AH31" s="1"/>
      <c r="AI31" s="1"/>
      <c r="AJ31" s="1"/>
      <c r="AK31" s="1"/>
      <c r="AL31" s="1"/>
      <c r="AM31" s="1"/>
      <c r="AN31" s="18" t="e">
        <f>AVERAGE(AN7,AN8,AN11,AN14,AN15,AN19,AN20,AN23)</f>
        <v>#DIV/0!</v>
      </c>
      <c r="AO31" s="18"/>
    </row>
    <row r="32" spans="1:41" ht="12.75">
      <c r="A32" s="11"/>
      <c r="B32" s="11"/>
      <c r="C32" s="17" t="s">
        <v>41</v>
      </c>
      <c r="D32" s="17"/>
      <c r="E32" s="18">
        <f aca="true" t="shared" si="5" ref="E32:P32">AVERAGE(E12,E13,E16,E17,E22,E26)</f>
        <v>3.8166666666666664</v>
      </c>
      <c r="F32" s="19">
        <f t="shared" si="5"/>
        <v>3499.8333333333335</v>
      </c>
      <c r="G32" s="18">
        <f t="shared" si="5"/>
        <v>12.275</v>
      </c>
      <c r="H32" s="19">
        <f t="shared" si="5"/>
        <v>93.33333333333333</v>
      </c>
      <c r="I32" s="19">
        <f t="shared" si="5"/>
        <v>0</v>
      </c>
      <c r="J32" s="20">
        <f t="shared" si="5"/>
        <v>7.32</v>
      </c>
      <c r="K32" s="18">
        <f t="shared" si="5"/>
        <v>13.001666666666667</v>
      </c>
      <c r="L32" s="18">
        <f t="shared" si="5"/>
        <v>3.1257570352941175</v>
      </c>
      <c r="M32" s="20">
        <f t="shared" si="5"/>
        <v>1.777035</v>
      </c>
      <c r="N32" s="18">
        <f>AVERAGE(N12,N13,N16,N17,N22,N26)</f>
        <v>24.848675000000004</v>
      </c>
      <c r="O32" s="18">
        <f>AVERAGE(O12,O13,O16,O17,O22,O26)</f>
        <v>2.125433333333333</v>
      </c>
      <c r="P32" s="19">
        <f t="shared" si="5"/>
        <v>16.14313873561394</v>
      </c>
      <c r="Q32" s="19">
        <f>AVERAGE(Q12,Q13,Q16,Q17,Q22,Q26)</f>
        <v>50.5</v>
      </c>
      <c r="R32" s="1"/>
      <c r="S32" s="1"/>
      <c r="T32" s="1"/>
      <c r="U32" s="1"/>
      <c r="V32" s="1">
        <v>5</v>
      </c>
      <c r="W32" s="1">
        <v>132</v>
      </c>
      <c r="X32" s="1"/>
      <c r="Y32" s="33" t="s">
        <v>56</v>
      </c>
      <c r="Z32" s="33">
        <v>0.9941125880736013</v>
      </c>
      <c r="AA32" s="33">
        <v>43</v>
      </c>
      <c r="AB32" s="33">
        <v>10</v>
      </c>
      <c r="AC32" s="1"/>
      <c r="AD32" s="1">
        <v>42</v>
      </c>
      <c r="AE32" s="1">
        <v>5</v>
      </c>
      <c r="AF32" s="1"/>
      <c r="AG32" s="1"/>
      <c r="AH32" s="1"/>
      <c r="AI32" s="1"/>
      <c r="AJ32" s="1"/>
      <c r="AK32" s="1"/>
      <c r="AL32" s="1"/>
      <c r="AM32" s="1"/>
      <c r="AN32" s="18" t="e">
        <f>AVERAGE(AN12,AN13,AN16,AN17,AN22,AN26)</f>
        <v>#DIV/0!</v>
      </c>
      <c r="AO32" s="18"/>
    </row>
    <row r="33" spans="22:31" ht="12.75">
      <c r="V33">
        <v>10</v>
      </c>
      <c r="W33">
        <v>223</v>
      </c>
      <c r="Y33" s="12" t="s">
        <v>57</v>
      </c>
      <c r="Z33" s="12">
        <v>0.9882598377663936</v>
      </c>
      <c r="AA33" s="12">
        <v>273</v>
      </c>
      <c r="AB33" s="12">
        <v>50</v>
      </c>
      <c r="AD33">
        <v>82</v>
      </c>
      <c r="AE33">
        <v>10</v>
      </c>
    </row>
    <row r="34" spans="2:42" ht="12.75">
      <c r="B34" s="5" t="s">
        <v>42</v>
      </c>
      <c r="C34" s="5"/>
      <c r="D34" s="5"/>
      <c r="E34" s="5"/>
      <c r="G34" s="5"/>
      <c r="H34" s="5"/>
      <c r="J34" s="9"/>
      <c r="P34" s="10"/>
      <c r="V34">
        <v>15</v>
      </c>
      <c r="W34">
        <v>313</v>
      </c>
      <c r="Y34" s="12" t="s">
        <v>58</v>
      </c>
      <c r="Z34" s="12">
        <v>0.7882598377663935</v>
      </c>
      <c r="AA34" s="12">
        <v>392</v>
      </c>
      <c r="AB34" s="12">
        <v>100</v>
      </c>
      <c r="AD34">
        <v>175</v>
      </c>
      <c r="AE34">
        <v>20</v>
      </c>
      <c r="AP34" t="s">
        <v>99</v>
      </c>
    </row>
    <row r="35" spans="2:26" ht="12.75">
      <c r="B35" s="5" t="s">
        <v>43</v>
      </c>
      <c r="C35" s="5"/>
      <c r="D35" s="5"/>
      <c r="E35" s="5"/>
      <c r="G35" s="5"/>
      <c r="H35" s="5"/>
      <c r="I35" s="5"/>
      <c r="J35" s="5"/>
      <c r="O35" t="s">
        <v>99</v>
      </c>
      <c r="P35" s="10"/>
      <c r="Y35" s="12" t="s">
        <v>59</v>
      </c>
      <c r="Z35" s="12">
        <v>0.6382661118265188</v>
      </c>
    </row>
    <row r="36" spans="2:26" ht="13.5" thickBot="1">
      <c r="B36" s="5" t="s">
        <v>44</v>
      </c>
      <c r="C36" s="5"/>
      <c r="D36" s="5"/>
      <c r="E36" s="5"/>
      <c r="G36" s="5"/>
      <c r="H36" s="5"/>
      <c r="I36" s="5"/>
      <c r="J36" s="5"/>
      <c r="P36" s="10"/>
      <c r="Y36" s="13" t="s">
        <v>60</v>
      </c>
      <c r="Z36" s="13">
        <v>6</v>
      </c>
    </row>
    <row r="37" spans="2:16" ht="12.75">
      <c r="B37" s="5" t="s">
        <v>45</v>
      </c>
      <c r="C37" s="5"/>
      <c r="D37" s="5"/>
      <c r="E37" s="5"/>
      <c r="G37" s="5"/>
      <c r="H37" s="5"/>
      <c r="I37" s="5"/>
      <c r="J37" s="5"/>
      <c r="P37" s="10"/>
    </row>
    <row r="38" spans="2:25" ht="13.5" thickBot="1">
      <c r="B38" s="5" t="s">
        <v>46</v>
      </c>
      <c r="C38" s="5"/>
      <c r="D38" s="5"/>
      <c r="E38" s="5"/>
      <c r="G38" s="5"/>
      <c r="H38" s="5"/>
      <c r="I38" s="5"/>
      <c r="J38" s="5"/>
      <c r="P38" s="10"/>
      <c r="Y38" t="s">
        <v>61</v>
      </c>
    </row>
    <row r="39" spans="2:30" ht="12.75">
      <c r="B39" s="5" t="s">
        <v>47</v>
      </c>
      <c r="C39" s="5"/>
      <c r="D39" s="5"/>
      <c r="E39" s="5" t="s">
        <v>52</v>
      </c>
      <c r="H39" s="5"/>
      <c r="I39" s="5"/>
      <c r="J39" s="5"/>
      <c r="P39" s="10"/>
      <c r="Y39" s="14"/>
      <c r="Z39" s="14" t="s">
        <v>66</v>
      </c>
      <c r="AA39" s="14" t="s">
        <v>67</v>
      </c>
      <c r="AB39" s="14" t="s">
        <v>68</v>
      </c>
      <c r="AC39" s="14" t="s">
        <v>69</v>
      </c>
      <c r="AD39" s="14" t="s">
        <v>70</v>
      </c>
    </row>
    <row r="40" spans="2:30" ht="12.75">
      <c r="B40" s="5" t="s">
        <v>48</v>
      </c>
      <c r="C40" s="5"/>
      <c r="D40" s="5"/>
      <c r="E40" s="5" t="s">
        <v>88</v>
      </c>
      <c r="I40" s="5"/>
      <c r="J40" s="5"/>
      <c r="P40" s="10"/>
      <c r="Y40" s="12" t="s">
        <v>62</v>
      </c>
      <c r="Z40" s="12">
        <v>1</v>
      </c>
      <c r="AA40" s="12">
        <v>171.4630818524693</v>
      </c>
      <c r="AB40" s="12">
        <v>171.4630818524693</v>
      </c>
      <c r="AC40" s="12">
        <v>420.8884928938561</v>
      </c>
      <c r="AD40" s="12">
        <v>3.334028189549213E-05</v>
      </c>
    </row>
    <row r="41" spans="2:30" ht="12.75">
      <c r="B41" s="5" t="s">
        <v>49</v>
      </c>
      <c r="C41" s="5"/>
      <c r="D41" s="5"/>
      <c r="E41" s="5"/>
      <c r="G41" s="5"/>
      <c r="Y41" s="12" t="s">
        <v>63</v>
      </c>
      <c r="Z41" s="12">
        <v>5</v>
      </c>
      <c r="AA41" s="12">
        <v>2.0369181475307117</v>
      </c>
      <c r="AB41" s="12">
        <v>0.4073836295061423</v>
      </c>
      <c r="AC41" s="12"/>
      <c r="AD41" s="12"/>
    </row>
    <row r="42" spans="2:30" ht="13.5" thickBot="1">
      <c r="B42" s="5" t="s">
        <v>50</v>
      </c>
      <c r="C42" s="5"/>
      <c r="D42" s="5"/>
      <c r="E42" s="5"/>
      <c r="Y42" s="13" t="s">
        <v>64</v>
      </c>
      <c r="Z42" s="13">
        <v>6</v>
      </c>
      <c r="AA42" s="13">
        <v>173.5</v>
      </c>
      <c r="AB42" s="13"/>
      <c r="AC42" s="13"/>
      <c r="AD42" s="13"/>
    </row>
    <row r="43" spans="2:5" ht="13.5" thickBot="1">
      <c r="B43" s="5" t="s">
        <v>51</v>
      </c>
      <c r="C43" s="5"/>
      <c r="D43" s="5"/>
      <c r="E43" s="5"/>
    </row>
    <row r="44" spans="2:33" ht="12.75">
      <c r="B44" s="5"/>
      <c r="C44" s="5"/>
      <c r="D44" s="5"/>
      <c r="E44" s="5"/>
      <c r="Y44" s="14"/>
      <c r="Z44" s="14" t="s">
        <v>71</v>
      </c>
      <c r="AA44" s="14" t="s">
        <v>59</v>
      </c>
      <c r="AB44" s="14" t="s">
        <v>72</v>
      </c>
      <c r="AC44" s="14" t="s">
        <v>73</v>
      </c>
      <c r="AD44" s="14" t="s">
        <v>74</v>
      </c>
      <c r="AE44" s="14" t="s">
        <v>75</v>
      </c>
      <c r="AF44" s="14" t="s">
        <v>76</v>
      </c>
      <c r="AG44" s="14" t="s">
        <v>77</v>
      </c>
    </row>
    <row r="45" spans="2:33" ht="12.75">
      <c r="B45" s="5"/>
      <c r="Y45" s="12" t="s">
        <v>65</v>
      </c>
      <c r="Z45" s="12">
        <v>0</v>
      </c>
      <c r="AA45" s="12" t="e">
        <v>#N/A</v>
      </c>
      <c r="AB45" s="12" t="e">
        <v>#N/A</v>
      </c>
      <c r="AC45" s="12" t="e">
        <v>#N/A</v>
      </c>
      <c r="AD45" s="12" t="e">
        <v>#N/A</v>
      </c>
      <c r="AE45" s="12" t="e">
        <v>#N/A</v>
      </c>
      <c r="AF45" s="12" t="e">
        <v>#N/A</v>
      </c>
      <c r="AG45" s="12" t="e">
        <v>#N/A</v>
      </c>
    </row>
    <row r="46" spans="25:33" ht="13.5" thickBot="1">
      <c r="Y46" s="13" t="s">
        <v>78</v>
      </c>
      <c r="Z46" s="13">
        <v>0.04567918750517268</v>
      </c>
      <c r="AA46" s="13">
        <v>0.0015518706362612933</v>
      </c>
      <c r="AB46" s="13">
        <v>29.434919662647403</v>
      </c>
      <c r="AC46" s="13">
        <v>8.484650306990078E-07</v>
      </c>
      <c r="AD46" s="13">
        <v>0.04168998355488051</v>
      </c>
      <c r="AE46" s="13">
        <v>0.049668391455464846</v>
      </c>
      <c r="AF46" s="13">
        <v>0.04168998355488051</v>
      </c>
      <c r="AG46" s="13">
        <v>0.049668391455464846</v>
      </c>
    </row>
    <row r="49" ht="12.75">
      <c r="Y49" t="s">
        <v>54</v>
      </c>
    </row>
    <row r="50" ht="13.5" thickBot="1"/>
    <row r="51" spans="25:26" ht="12.75">
      <c r="Y51" s="15" t="s">
        <v>55</v>
      </c>
      <c r="Z51" s="15"/>
    </row>
    <row r="52" spans="25:26" ht="12.75">
      <c r="Y52" s="12" t="s">
        <v>56</v>
      </c>
      <c r="Z52" s="12">
        <v>0.9801558469027588</v>
      </c>
    </row>
    <row r="53" spans="25:26" ht="12.75">
      <c r="Y53" s="12" t="s">
        <v>57</v>
      </c>
      <c r="Z53" s="12">
        <v>0.9607054842176644</v>
      </c>
    </row>
    <row r="54" spans="25:26" ht="12.75">
      <c r="Y54" s="12" t="s">
        <v>58</v>
      </c>
      <c r="Z54" s="12">
        <v>0.7607054842176645</v>
      </c>
    </row>
    <row r="55" spans="25:26" ht="12.75">
      <c r="Y55" s="12" t="s">
        <v>59</v>
      </c>
      <c r="Z55" s="12">
        <v>7.9196335947170695</v>
      </c>
    </row>
    <row r="56" spans="25:26" ht="13.5" thickBot="1">
      <c r="Y56" s="13" t="s">
        <v>60</v>
      </c>
      <c r="Z56" s="13">
        <v>6</v>
      </c>
    </row>
    <row r="58" ht="13.5" thickBot="1">
      <c r="Y58" t="s">
        <v>61</v>
      </c>
    </row>
    <row r="59" spans="25:30" ht="12.75">
      <c r="Y59" s="14"/>
      <c r="Z59" s="14" t="s">
        <v>66</v>
      </c>
      <c r="AA59" s="14" t="s">
        <v>67</v>
      </c>
      <c r="AB59" s="14" t="s">
        <v>68</v>
      </c>
      <c r="AC59" s="14" t="s">
        <v>69</v>
      </c>
      <c r="AD59" s="14" t="s">
        <v>70</v>
      </c>
    </row>
    <row r="60" spans="25:30" ht="12.75">
      <c r="Y60" s="12" t="s">
        <v>62</v>
      </c>
      <c r="Z60" s="12">
        <v>1</v>
      </c>
      <c r="AA60" s="12">
        <v>7667.2303519604775</v>
      </c>
      <c r="AB60" s="12">
        <v>7667.2303519604775</v>
      </c>
      <c r="AC60" s="12">
        <v>122.24421972003796</v>
      </c>
      <c r="AD60" s="12">
        <v>0.0003805166346886361</v>
      </c>
    </row>
    <row r="61" spans="25:30" ht="12.75">
      <c r="Y61" s="12" t="s">
        <v>63</v>
      </c>
      <c r="Z61" s="12">
        <v>5</v>
      </c>
      <c r="AA61" s="12">
        <v>313.60298137285605</v>
      </c>
      <c r="AB61" s="12">
        <v>62.72059627457121</v>
      </c>
      <c r="AC61" s="12"/>
      <c r="AD61" s="12"/>
    </row>
    <row r="62" spans="25:30" ht="13.5" thickBot="1">
      <c r="Y62" s="13" t="s">
        <v>64</v>
      </c>
      <c r="Z62" s="13">
        <v>6</v>
      </c>
      <c r="AA62" s="13">
        <v>7980.833333333334</v>
      </c>
      <c r="AB62" s="13"/>
      <c r="AC62" s="13"/>
      <c r="AD62" s="13"/>
    </row>
    <row r="63" ht="13.5" thickBot="1"/>
    <row r="64" spans="25:33" ht="12.75">
      <c r="Y64" s="14"/>
      <c r="Z64" s="14" t="s">
        <v>71</v>
      </c>
      <c r="AA64" s="14" t="s">
        <v>59</v>
      </c>
      <c r="AB64" s="14" t="s">
        <v>72</v>
      </c>
      <c r="AC64" s="14" t="s">
        <v>73</v>
      </c>
      <c r="AD64" s="14" t="s">
        <v>74</v>
      </c>
      <c r="AE64" s="14" t="s">
        <v>75</v>
      </c>
      <c r="AF64" s="14" t="s">
        <v>76</v>
      </c>
      <c r="AG64" s="14" t="s">
        <v>77</v>
      </c>
    </row>
    <row r="65" spans="25:33" ht="12.75">
      <c r="Y65" s="12" t="s">
        <v>65</v>
      </c>
      <c r="Z65" s="12">
        <v>0</v>
      </c>
      <c r="AA65" s="12" t="e">
        <v>#N/A</v>
      </c>
      <c r="AB65" s="12" t="e">
        <v>#N/A</v>
      </c>
      <c r="AC65" s="12" t="e">
        <v>#N/A</v>
      </c>
      <c r="AD65" s="12" t="e">
        <v>#N/A</v>
      </c>
      <c r="AE65" s="12" t="e">
        <v>#N/A</v>
      </c>
      <c r="AF65" s="12" t="e">
        <v>#N/A</v>
      </c>
      <c r="AG65" s="12" t="e">
        <v>#N/A</v>
      </c>
    </row>
    <row r="66" spans="25:33" ht="13.5" thickBot="1">
      <c r="Y66" s="13" t="s">
        <v>78</v>
      </c>
      <c r="Z66" s="13">
        <v>0.22988066784811648</v>
      </c>
      <c r="AA66" s="13">
        <v>0.016405268052670962</v>
      </c>
      <c r="AB66" s="13">
        <v>14.012612723550673</v>
      </c>
      <c r="AC66" s="13">
        <v>3.328876930308399E-05</v>
      </c>
      <c r="AD66" s="13">
        <v>0.18770965269250917</v>
      </c>
      <c r="AE66" s="13">
        <v>0.2720516830037238</v>
      </c>
      <c r="AF66" s="13">
        <v>0.18770965269250917</v>
      </c>
      <c r="AG66" s="13">
        <v>0.2720516830037238</v>
      </c>
    </row>
    <row r="69" ht="12.75">
      <c r="Y69" t="s">
        <v>54</v>
      </c>
    </row>
    <row r="70" ht="13.5" thickBot="1"/>
    <row r="71" spans="25:26" ht="12.75">
      <c r="Y71" s="15" t="s">
        <v>55</v>
      </c>
      <c r="Z71" s="15"/>
    </row>
    <row r="72" spans="25:26" ht="12.75">
      <c r="Y72" s="12" t="s">
        <v>56</v>
      </c>
      <c r="Z72" s="12">
        <v>0.9987616868036961</v>
      </c>
    </row>
    <row r="73" spans="25:26" ht="12.75">
      <c r="Y73" s="12" t="s">
        <v>57</v>
      </c>
      <c r="Z73" s="12">
        <v>0.9975249070269645</v>
      </c>
    </row>
    <row r="74" spans="25:26" ht="12.75">
      <c r="Y74" s="12" t="s">
        <v>58</v>
      </c>
      <c r="Z74" s="12">
        <v>0.7975249070269644</v>
      </c>
    </row>
    <row r="75" spans="25:26" ht="12.75">
      <c r="Y75" s="12" t="s">
        <v>59</v>
      </c>
      <c r="Z75" s="12">
        <v>0.3784512915021645</v>
      </c>
    </row>
    <row r="76" spans="25:26" ht="13.5" thickBot="1">
      <c r="Y76" s="13" t="s">
        <v>60</v>
      </c>
      <c r="Z76" s="13">
        <v>6</v>
      </c>
    </row>
    <row r="78" ht="13.5" thickBot="1">
      <c r="Y78" t="s">
        <v>61</v>
      </c>
    </row>
    <row r="79" spans="25:30" ht="12.75">
      <c r="Y79" s="14"/>
      <c r="Z79" s="14" t="s">
        <v>66</v>
      </c>
      <c r="AA79" s="14" t="s">
        <v>67</v>
      </c>
      <c r="AB79" s="14" t="s">
        <v>68</v>
      </c>
      <c r="AC79" s="14" t="s">
        <v>69</v>
      </c>
      <c r="AD79" s="14" t="s">
        <v>70</v>
      </c>
    </row>
    <row r="80" spans="25:30" ht="12.75">
      <c r="Y80" s="12" t="s">
        <v>62</v>
      </c>
      <c r="Z80" s="12">
        <v>1</v>
      </c>
      <c r="AA80" s="12">
        <v>288.61720643313504</v>
      </c>
      <c r="AB80" s="12">
        <v>288.61720643313504</v>
      </c>
      <c r="AC80" s="12">
        <v>2015.1261344408551</v>
      </c>
      <c r="AD80" s="12">
        <v>1.4726900832902985E-06</v>
      </c>
    </row>
    <row r="81" spans="25:30" ht="12.75">
      <c r="Y81" s="12" t="s">
        <v>63</v>
      </c>
      <c r="Z81" s="12">
        <v>5</v>
      </c>
      <c r="AA81" s="12">
        <v>0.7161269001982815</v>
      </c>
      <c r="AB81" s="12">
        <v>0.1432253800396563</v>
      </c>
      <c r="AC81" s="12"/>
      <c r="AD81" s="12"/>
    </row>
    <row r="82" spans="25:30" ht="13.5" thickBot="1">
      <c r="Y82" s="13" t="s">
        <v>64</v>
      </c>
      <c r="Z82" s="13">
        <v>6</v>
      </c>
      <c r="AA82" s="13">
        <v>289.3333333333333</v>
      </c>
      <c r="AB82" s="13"/>
      <c r="AC82" s="13"/>
      <c r="AD82" s="13"/>
    </row>
    <row r="83" ht="13.5" thickBot="1"/>
    <row r="84" spans="25:33" ht="12.75">
      <c r="Y84" s="14"/>
      <c r="Z84" s="14" t="s">
        <v>71</v>
      </c>
      <c r="AA84" s="14" t="s">
        <v>59</v>
      </c>
      <c r="AB84" s="14" t="s">
        <v>72</v>
      </c>
      <c r="AC84" s="14" t="s">
        <v>73</v>
      </c>
      <c r="AD84" s="14" t="s">
        <v>74</v>
      </c>
      <c r="AE84" s="14" t="s">
        <v>75</v>
      </c>
      <c r="AF84" s="14" t="s">
        <v>76</v>
      </c>
      <c r="AG84" s="14" t="s">
        <v>77</v>
      </c>
    </row>
    <row r="85" spans="25:33" ht="12.75">
      <c r="Y85" s="12" t="s">
        <v>65</v>
      </c>
      <c r="Z85" s="12">
        <v>0</v>
      </c>
      <c r="AA85" s="12" t="e">
        <v>#N/A</v>
      </c>
      <c r="AB85" s="12" t="e">
        <v>#N/A</v>
      </c>
      <c r="AC85" s="12" t="e">
        <v>#N/A</v>
      </c>
      <c r="AD85" s="12" t="e">
        <v>#N/A</v>
      </c>
      <c r="AE85" s="12" t="e">
        <v>#N/A</v>
      </c>
      <c r="AF85" s="12" t="e">
        <v>#N/A</v>
      </c>
      <c r="AG85" s="12" t="e">
        <v>#N/A</v>
      </c>
    </row>
    <row r="86" spans="25:33" ht="13.5" thickBot="1">
      <c r="Y86" s="13" t="s">
        <v>78</v>
      </c>
      <c r="Z86" s="13">
        <v>0.11599471249173827</v>
      </c>
      <c r="AA86" s="13">
        <v>0.0019081119598175435</v>
      </c>
      <c r="AB86" s="13">
        <v>60.79030734801844</v>
      </c>
      <c r="AC86" s="13">
        <v>2.2796797217536183E-08</v>
      </c>
      <c r="AD86" s="13">
        <v>0.11108976256237944</v>
      </c>
      <c r="AE86" s="13">
        <v>0.1208996624210971</v>
      </c>
      <c r="AF86" s="13">
        <v>0.11108976256237944</v>
      </c>
      <c r="AG86" s="13">
        <v>0.1208996624210971</v>
      </c>
    </row>
  </sheetData>
  <sheetProtection/>
  <printOptions/>
  <pageMargins left="0.2" right="0.18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2"/>
  <sheetViews>
    <sheetView zoomScalePageLayoutView="0" workbookViewId="0" topLeftCell="A1">
      <selection activeCell="M2" sqref="M2:M27"/>
    </sheetView>
  </sheetViews>
  <sheetFormatPr defaultColWidth="9.140625" defaultRowHeight="12.75"/>
  <cols>
    <col min="2" max="2" width="15.140625" style="0" customWidth="1"/>
    <col min="3" max="3" width="14.00390625" style="0" customWidth="1"/>
  </cols>
  <sheetData>
    <row r="1" spans="1:13" ht="12.75">
      <c r="A1" t="s">
        <v>97</v>
      </c>
      <c r="B1" t="s">
        <v>94</v>
      </c>
      <c r="C1" t="s">
        <v>95</v>
      </c>
      <c r="D1" t="s">
        <v>98</v>
      </c>
      <c r="E1" t="s">
        <v>90</v>
      </c>
      <c r="F1" s="40" t="s">
        <v>100</v>
      </c>
      <c r="G1" s="40" t="s">
        <v>79</v>
      </c>
      <c r="H1" s="40" t="s">
        <v>85</v>
      </c>
      <c r="I1" s="40" t="s">
        <v>53</v>
      </c>
      <c r="J1" s="40" t="s">
        <v>86</v>
      </c>
      <c r="K1" s="40" t="s">
        <v>13</v>
      </c>
      <c r="L1" s="40" t="s">
        <v>104</v>
      </c>
      <c r="M1" s="40" t="s">
        <v>106</v>
      </c>
    </row>
    <row r="2" spans="1:13" ht="12.75">
      <c r="A2">
        <v>1</v>
      </c>
      <c r="B2" s="36">
        <v>3.3106</v>
      </c>
      <c r="C2" s="36">
        <v>3.3114</v>
      </c>
      <c r="D2" s="37">
        <v>500</v>
      </c>
      <c r="E2" s="39">
        <f>+(C2-B2)/(D2/1000)*1000</f>
        <v>1.5999999999998238</v>
      </c>
      <c r="F2" s="37">
        <v>12</v>
      </c>
      <c r="G2" s="39">
        <f>+F2*0.086</f>
        <v>1.032</v>
      </c>
      <c r="H2" s="37">
        <v>106</v>
      </c>
      <c r="I2" s="39">
        <f>+H2*0.4427</f>
        <v>46.9262</v>
      </c>
      <c r="J2" s="37">
        <v>0</v>
      </c>
      <c r="K2" s="39">
        <f>+J2*0.104434</f>
        <v>0</v>
      </c>
      <c r="L2" s="43">
        <v>127</v>
      </c>
      <c r="M2" s="10">
        <f>+L2*3*0.046868*0.01/(D2/1000)</f>
        <v>0.35713416000000003</v>
      </c>
    </row>
    <row r="3" spans="1:13" ht="12.75">
      <c r="A3">
        <f>+A2+1</f>
        <v>2</v>
      </c>
      <c r="B3" s="36">
        <v>5.1909</v>
      </c>
      <c r="C3" s="36">
        <v>5.1919</v>
      </c>
      <c r="D3" s="37">
        <v>500</v>
      </c>
      <c r="E3" s="39">
        <f aca="true" t="shared" si="0" ref="E3:E27">+(C3-B3)/(D3/1000)*1000</f>
        <v>2.000000000000668</v>
      </c>
      <c r="F3" s="37">
        <v>5</v>
      </c>
      <c r="G3" s="39">
        <f aca="true" t="shared" si="1" ref="G3:G27">+F3*0.086</f>
        <v>0.42999999999999994</v>
      </c>
      <c r="H3" s="37">
        <v>150</v>
      </c>
      <c r="I3" s="39">
        <f aca="true" t="shared" si="2" ref="I3:I27">+H3*0.4427</f>
        <v>66.405</v>
      </c>
      <c r="J3" s="37">
        <v>5</v>
      </c>
      <c r="K3" s="39">
        <f aca="true" t="shared" si="3" ref="K3:K27">+J3*0.104434</f>
        <v>0.52217</v>
      </c>
      <c r="L3" s="43">
        <v>147</v>
      </c>
      <c r="M3" s="10">
        <f aca="true" t="shared" si="4" ref="M3:M27">+L3*3*0.046868*0.01/(D3/1000)</f>
        <v>0.41337576</v>
      </c>
    </row>
    <row r="4" spans="1:14" ht="12.75">
      <c r="A4">
        <f aca="true" t="shared" si="5" ref="A4:A24">+A3+1</f>
        <v>3</v>
      </c>
      <c r="B4" s="4">
        <v>5.1761</v>
      </c>
      <c r="C4" s="38">
        <v>5.1762</v>
      </c>
      <c r="D4" s="37">
        <v>510</v>
      </c>
      <c r="E4" s="39">
        <f t="shared" si="0"/>
        <v>0.19607843137209205</v>
      </c>
      <c r="F4" s="37">
        <v>13</v>
      </c>
      <c r="G4" s="39">
        <f t="shared" si="1"/>
        <v>1.1179999999999999</v>
      </c>
      <c r="H4" s="37">
        <v>394</v>
      </c>
      <c r="I4" s="39">
        <f t="shared" si="2"/>
        <v>174.4238</v>
      </c>
      <c r="J4" s="37">
        <v>0</v>
      </c>
      <c r="K4" s="39">
        <f t="shared" si="3"/>
        <v>0</v>
      </c>
      <c r="L4" s="43">
        <v>182</v>
      </c>
      <c r="M4" s="10">
        <f t="shared" si="4"/>
        <v>0.5017632941176471</v>
      </c>
      <c r="N4" s="16"/>
    </row>
    <row r="5" spans="1:14" ht="12.75">
      <c r="A5">
        <f t="shared" si="5"/>
        <v>4</v>
      </c>
      <c r="B5" s="4">
        <v>5.1758</v>
      </c>
      <c r="C5" s="38">
        <v>5.1772</v>
      </c>
      <c r="D5" s="37">
        <v>500</v>
      </c>
      <c r="E5" s="39">
        <f t="shared" si="0"/>
        <v>2.80000000000058</v>
      </c>
      <c r="F5" s="37">
        <v>5</v>
      </c>
      <c r="G5" s="39">
        <f t="shared" si="1"/>
        <v>0.42999999999999994</v>
      </c>
      <c r="H5" s="37">
        <v>150</v>
      </c>
      <c r="I5" s="39">
        <f t="shared" si="2"/>
        <v>66.405</v>
      </c>
      <c r="J5" s="37">
        <v>7</v>
      </c>
      <c r="K5" s="39">
        <f t="shared" si="3"/>
        <v>0.731038</v>
      </c>
      <c r="L5" s="43">
        <v>161</v>
      </c>
      <c r="M5" s="10">
        <f t="shared" si="4"/>
        <v>0.45274488</v>
      </c>
      <c r="N5" s="16"/>
    </row>
    <row r="6" spans="1:14" ht="12.75">
      <c r="A6">
        <f t="shared" si="5"/>
        <v>5</v>
      </c>
      <c r="B6" s="4">
        <v>3.3303</v>
      </c>
      <c r="C6" s="38">
        <v>3.3323</v>
      </c>
      <c r="D6" s="37">
        <v>260</v>
      </c>
      <c r="E6" s="39">
        <f t="shared" si="0"/>
        <v>7.692307692308553</v>
      </c>
      <c r="F6" s="37">
        <v>21</v>
      </c>
      <c r="G6" s="39">
        <f t="shared" si="1"/>
        <v>1.8059999999999998</v>
      </c>
      <c r="H6" s="37">
        <v>0</v>
      </c>
      <c r="I6" s="39">
        <f t="shared" si="2"/>
        <v>0</v>
      </c>
      <c r="J6" s="37">
        <v>0</v>
      </c>
      <c r="K6" s="39">
        <f t="shared" si="3"/>
        <v>0</v>
      </c>
      <c r="L6" s="43">
        <v>212</v>
      </c>
      <c r="M6" s="10">
        <f t="shared" si="4"/>
        <v>1.1464633846153844</v>
      </c>
      <c r="N6" s="16"/>
    </row>
    <row r="7" spans="1:14" ht="12.75">
      <c r="A7">
        <f t="shared" si="5"/>
        <v>6</v>
      </c>
      <c r="B7" s="4">
        <v>5.0023</v>
      </c>
      <c r="C7" s="38">
        <v>5.0039</v>
      </c>
      <c r="D7" s="37">
        <v>500</v>
      </c>
      <c r="E7" s="39">
        <f t="shared" si="0"/>
        <v>3.1999999999996476</v>
      </c>
      <c r="F7" s="37">
        <v>23</v>
      </c>
      <c r="G7" s="39">
        <f t="shared" si="1"/>
        <v>1.9779999999999998</v>
      </c>
      <c r="H7" s="37">
        <v>326</v>
      </c>
      <c r="I7" s="39">
        <f t="shared" si="2"/>
        <v>144.3202</v>
      </c>
      <c r="J7" s="37">
        <v>0</v>
      </c>
      <c r="K7" s="39">
        <f t="shared" si="3"/>
        <v>0</v>
      </c>
      <c r="L7" s="43">
        <v>254</v>
      </c>
      <c r="M7" s="10">
        <f t="shared" si="4"/>
        <v>0.7142683200000001</v>
      </c>
      <c r="N7" s="16"/>
    </row>
    <row r="8" spans="1:14" ht="12.75">
      <c r="A8">
        <f t="shared" si="5"/>
        <v>7</v>
      </c>
      <c r="B8" s="4">
        <v>5.1903</v>
      </c>
      <c r="C8" s="38">
        <v>5.1946</v>
      </c>
      <c r="D8" s="37">
        <v>500</v>
      </c>
      <c r="E8" s="39">
        <f t="shared" si="0"/>
        <v>8.600000000001273</v>
      </c>
      <c r="F8" s="37">
        <v>4</v>
      </c>
      <c r="G8" s="39">
        <f t="shared" si="1"/>
        <v>0.344</v>
      </c>
      <c r="H8" s="37">
        <v>9</v>
      </c>
      <c r="I8" s="39">
        <f t="shared" si="2"/>
        <v>3.9842999999999997</v>
      </c>
      <c r="J8" s="37">
        <v>0</v>
      </c>
      <c r="K8" s="39">
        <f t="shared" si="3"/>
        <v>0</v>
      </c>
      <c r="L8" s="43">
        <v>214</v>
      </c>
      <c r="M8" s="10">
        <f t="shared" si="4"/>
        <v>0.60178512</v>
      </c>
      <c r="N8" s="16"/>
    </row>
    <row r="9" spans="1:14" ht="12.75">
      <c r="A9">
        <f t="shared" si="5"/>
        <v>8</v>
      </c>
      <c r="B9" s="4">
        <v>3.3613</v>
      </c>
      <c r="C9" s="38">
        <v>3.3646</v>
      </c>
      <c r="D9" s="37">
        <v>500</v>
      </c>
      <c r="E9" s="39">
        <f t="shared" si="0"/>
        <v>6.599999999999717</v>
      </c>
      <c r="F9" s="37">
        <v>6</v>
      </c>
      <c r="G9" s="39">
        <f t="shared" si="1"/>
        <v>0.516</v>
      </c>
      <c r="H9" s="37">
        <v>249</v>
      </c>
      <c r="I9" s="39">
        <f t="shared" si="2"/>
        <v>110.2323</v>
      </c>
      <c r="J9" s="37">
        <v>153</v>
      </c>
      <c r="K9" s="39">
        <f t="shared" si="3"/>
        <v>15.978401999999999</v>
      </c>
      <c r="L9" s="43">
        <v>182</v>
      </c>
      <c r="M9" s="10">
        <f t="shared" si="4"/>
        <v>0.51179856</v>
      </c>
      <c r="N9" s="16"/>
    </row>
    <row r="10" spans="1:14" ht="12.75">
      <c r="A10">
        <f t="shared" si="5"/>
        <v>9</v>
      </c>
      <c r="B10" s="4">
        <v>4.9101</v>
      </c>
      <c r="C10" s="38">
        <v>4.9242</v>
      </c>
      <c r="D10" s="37">
        <v>200</v>
      </c>
      <c r="E10" s="39">
        <f t="shared" si="0"/>
        <v>70.5</v>
      </c>
      <c r="F10" s="37">
        <v>76</v>
      </c>
      <c r="G10" s="39">
        <f t="shared" si="1"/>
        <v>6.536</v>
      </c>
      <c r="H10" s="37">
        <v>81</v>
      </c>
      <c r="I10" s="39">
        <f t="shared" si="2"/>
        <v>35.8587</v>
      </c>
      <c r="J10" s="37">
        <v>79</v>
      </c>
      <c r="K10" s="39">
        <f t="shared" si="3"/>
        <v>8.250286</v>
      </c>
      <c r="L10" s="43">
        <v>409</v>
      </c>
      <c r="M10" s="10">
        <f t="shared" si="4"/>
        <v>2.8753518</v>
      </c>
      <c r="N10" s="16"/>
    </row>
    <row r="11" spans="1:14" ht="12.75">
      <c r="A11">
        <f t="shared" si="5"/>
        <v>10</v>
      </c>
      <c r="B11" s="4">
        <v>5.0025</v>
      </c>
      <c r="C11" s="38">
        <v>5.0118</v>
      </c>
      <c r="D11" s="37">
        <v>500</v>
      </c>
      <c r="E11" s="39">
        <f t="shared" si="0"/>
        <v>18.599999999999284</v>
      </c>
      <c r="F11" s="37">
        <v>83</v>
      </c>
      <c r="G11" s="39">
        <f t="shared" si="1"/>
        <v>7.137999999999999</v>
      </c>
      <c r="H11" s="37">
        <v>177</v>
      </c>
      <c r="I11" s="39">
        <f t="shared" si="2"/>
        <v>78.3579</v>
      </c>
      <c r="J11" s="37">
        <v>0</v>
      </c>
      <c r="K11" s="39">
        <f t="shared" si="3"/>
        <v>0</v>
      </c>
      <c r="L11" s="43">
        <v>203</v>
      </c>
      <c r="M11" s="10">
        <f t="shared" si="4"/>
        <v>0.57085224</v>
      </c>
      <c r="N11" s="16"/>
    </row>
    <row r="12" spans="1:14" ht="12.75">
      <c r="A12">
        <f t="shared" si="5"/>
        <v>11</v>
      </c>
      <c r="B12" s="4">
        <v>4.9823</v>
      </c>
      <c r="C12" s="38">
        <v>4.9873</v>
      </c>
      <c r="D12" s="37">
        <v>500</v>
      </c>
      <c r="E12" s="39">
        <f t="shared" si="0"/>
        <v>9.999999999999787</v>
      </c>
      <c r="F12" s="37">
        <v>9</v>
      </c>
      <c r="G12" s="39">
        <f t="shared" si="1"/>
        <v>0.7739999999999999</v>
      </c>
      <c r="H12" s="37">
        <v>75</v>
      </c>
      <c r="I12" s="39">
        <f t="shared" si="2"/>
        <v>33.2025</v>
      </c>
      <c r="J12" s="37">
        <v>44</v>
      </c>
      <c r="K12" s="39">
        <f t="shared" si="3"/>
        <v>4.595096</v>
      </c>
      <c r="L12" s="43">
        <v>172</v>
      </c>
      <c r="M12" s="10">
        <f t="shared" si="4"/>
        <v>0.48367776</v>
      </c>
      <c r="N12" s="16"/>
    </row>
    <row r="13" spans="1:14" ht="12.75">
      <c r="A13">
        <f t="shared" si="5"/>
        <v>12</v>
      </c>
      <c r="B13" s="4">
        <v>4.9111</v>
      </c>
      <c r="C13" s="38">
        <v>4.9113</v>
      </c>
      <c r="D13" s="37">
        <v>500</v>
      </c>
      <c r="E13" s="39">
        <f t="shared" si="0"/>
        <v>0.39999999999906777</v>
      </c>
      <c r="F13" s="37">
        <v>7</v>
      </c>
      <c r="G13" s="39">
        <f t="shared" si="1"/>
        <v>0.602</v>
      </c>
      <c r="H13" s="37">
        <v>0</v>
      </c>
      <c r="I13" s="39">
        <f t="shared" si="2"/>
        <v>0</v>
      </c>
      <c r="J13" s="37">
        <v>3</v>
      </c>
      <c r="K13" s="39">
        <f t="shared" si="3"/>
        <v>0.31330199999999997</v>
      </c>
      <c r="L13" s="43">
        <v>71</v>
      </c>
      <c r="M13" s="10">
        <f t="shared" si="4"/>
        <v>0.19965768</v>
      </c>
      <c r="N13" s="16"/>
    </row>
    <row r="14" spans="1:14" ht="12.75">
      <c r="A14">
        <f t="shared" si="5"/>
        <v>13</v>
      </c>
      <c r="B14" s="4">
        <v>3.3103</v>
      </c>
      <c r="C14" s="38">
        <v>3.3237</v>
      </c>
      <c r="D14" s="37">
        <v>190</v>
      </c>
      <c r="E14" s="39">
        <f t="shared" si="0"/>
        <v>70.52631578947526</v>
      </c>
      <c r="F14" s="37">
        <v>29</v>
      </c>
      <c r="G14" s="39">
        <f t="shared" si="1"/>
        <v>2.4939999999999998</v>
      </c>
      <c r="H14" s="37">
        <v>53</v>
      </c>
      <c r="I14" s="39">
        <f t="shared" si="2"/>
        <v>23.4631</v>
      </c>
      <c r="J14" s="37">
        <v>6</v>
      </c>
      <c r="K14" s="39">
        <f t="shared" si="3"/>
        <v>0.6266039999999999</v>
      </c>
      <c r="L14" s="43">
        <v>403</v>
      </c>
      <c r="M14" s="10">
        <f t="shared" si="4"/>
        <v>2.9822848421052632</v>
      </c>
      <c r="N14" s="16"/>
    </row>
    <row r="15" spans="1:14" ht="12.75">
      <c r="A15">
        <f t="shared" si="5"/>
        <v>14</v>
      </c>
      <c r="B15" s="4">
        <v>5.0016</v>
      </c>
      <c r="C15" s="38">
        <v>5.008</v>
      </c>
      <c r="D15" s="37">
        <v>280</v>
      </c>
      <c r="E15" s="39">
        <f t="shared" si="0"/>
        <v>22.857142857143508</v>
      </c>
      <c r="F15" s="37">
        <v>38</v>
      </c>
      <c r="G15" s="39">
        <f t="shared" si="1"/>
        <v>3.268</v>
      </c>
      <c r="H15" s="37">
        <v>257</v>
      </c>
      <c r="I15" s="39">
        <f t="shared" si="2"/>
        <v>113.7739</v>
      </c>
      <c r="J15" s="37">
        <v>57</v>
      </c>
      <c r="K15" s="39">
        <f t="shared" si="3"/>
        <v>5.952738</v>
      </c>
      <c r="L15" s="43">
        <v>424</v>
      </c>
      <c r="M15" s="10">
        <f t="shared" si="4"/>
        <v>2.1291462857142855</v>
      </c>
      <c r="N15" s="16"/>
    </row>
    <row r="16" spans="1:14" ht="12.75">
      <c r="A16">
        <f t="shared" si="5"/>
        <v>15</v>
      </c>
      <c r="B16" s="4">
        <v>4.9831</v>
      </c>
      <c r="C16" s="38">
        <v>4.9836</v>
      </c>
      <c r="D16" s="37">
        <v>500</v>
      </c>
      <c r="E16" s="39">
        <f t="shared" si="0"/>
        <v>0.9999999999994458</v>
      </c>
      <c r="F16" s="37">
        <v>25</v>
      </c>
      <c r="G16" s="39">
        <f t="shared" si="1"/>
        <v>2.15</v>
      </c>
      <c r="H16" s="37">
        <v>0</v>
      </c>
      <c r="I16" s="39">
        <f t="shared" si="2"/>
        <v>0</v>
      </c>
      <c r="J16" s="37">
        <v>0</v>
      </c>
      <c r="K16" s="39">
        <f t="shared" si="3"/>
        <v>0</v>
      </c>
      <c r="L16" s="43">
        <v>171</v>
      </c>
      <c r="M16" s="10">
        <f t="shared" si="4"/>
        <v>0.48086568</v>
      </c>
      <c r="N16" s="16"/>
    </row>
    <row r="17" spans="1:14" ht="12.75">
      <c r="A17">
        <f t="shared" si="5"/>
        <v>16</v>
      </c>
      <c r="B17" s="4">
        <v>5.1918</v>
      </c>
      <c r="C17" s="38">
        <v>5.1947</v>
      </c>
      <c r="D17" s="37">
        <v>310</v>
      </c>
      <c r="E17" s="39">
        <f t="shared" si="0"/>
        <v>9.354838709678537</v>
      </c>
      <c r="F17" s="37">
        <v>51</v>
      </c>
      <c r="G17" s="39">
        <f t="shared" si="1"/>
        <v>4.385999999999999</v>
      </c>
      <c r="H17" s="37">
        <v>30</v>
      </c>
      <c r="I17" s="39">
        <f t="shared" si="2"/>
        <v>13.280999999999999</v>
      </c>
      <c r="J17" s="37">
        <v>0</v>
      </c>
      <c r="K17" s="39">
        <f t="shared" si="3"/>
        <v>0</v>
      </c>
      <c r="L17" s="43">
        <v>370</v>
      </c>
      <c r="M17" s="10">
        <f t="shared" si="4"/>
        <v>1.6781767741935485</v>
      </c>
      <c r="N17" s="16"/>
    </row>
    <row r="18" spans="1:14" ht="12.75">
      <c r="A18">
        <f t="shared" si="5"/>
        <v>17</v>
      </c>
      <c r="B18" s="4">
        <v>5.1756</v>
      </c>
      <c r="C18" s="38">
        <v>5.1771</v>
      </c>
      <c r="D18" s="37">
        <v>210</v>
      </c>
      <c r="E18" s="39">
        <f t="shared" si="0"/>
        <v>7.142857142857414</v>
      </c>
      <c r="F18" s="37">
        <v>8</v>
      </c>
      <c r="G18" s="39">
        <f t="shared" si="1"/>
        <v>0.688</v>
      </c>
      <c r="H18" s="37">
        <v>23</v>
      </c>
      <c r="I18" s="39">
        <f t="shared" si="2"/>
        <v>10.1821</v>
      </c>
      <c r="J18" s="37">
        <v>0</v>
      </c>
      <c r="K18" s="39">
        <f t="shared" si="3"/>
        <v>0</v>
      </c>
      <c r="L18" s="43">
        <v>166</v>
      </c>
      <c r="M18" s="10">
        <f t="shared" si="4"/>
        <v>1.111441142857143</v>
      </c>
      <c r="N18" s="16"/>
    </row>
    <row r="19" spans="1:14" ht="12.75">
      <c r="A19">
        <f t="shared" si="5"/>
        <v>18</v>
      </c>
      <c r="B19" s="4">
        <v>5.001</v>
      </c>
      <c r="C19" s="38">
        <v>5.0034</v>
      </c>
      <c r="D19" s="37">
        <v>500</v>
      </c>
      <c r="E19" s="39">
        <f t="shared" si="0"/>
        <v>4.799999999999471</v>
      </c>
      <c r="F19" s="37">
        <v>65</v>
      </c>
      <c r="G19" s="39">
        <f t="shared" si="1"/>
        <v>5.59</v>
      </c>
      <c r="H19" s="37">
        <v>18</v>
      </c>
      <c r="I19" s="39">
        <f t="shared" si="2"/>
        <v>7.9685999999999995</v>
      </c>
      <c r="J19" s="37">
        <v>0</v>
      </c>
      <c r="K19" s="39">
        <f t="shared" si="3"/>
        <v>0</v>
      </c>
      <c r="L19" s="43">
        <v>348</v>
      </c>
      <c r="M19" s="10">
        <f t="shared" si="4"/>
        <v>0.97860384</v>
      </c>
      <c r="N19" s="16"/>
    </row>
    <row r="20" spans="1:14" ht="12.75">
      <c r="A20">
        <f t="shared" si="5"/>
        <v>19</v>
      </c>
      <c r="B20" s="4">
        <v>3.3171</v>
      </c>
      <c r="C20" s="38">
        <v>3.329</v>
      </c>
      <c r="D20" s="37">
        <v>250</v>
      </c>
      <c r="E20" s="39">
        <f t="shared" si="0"/>
        <v>47.600000000000975</v>
      </c>
      <c r="F20" s="37">
        <v>42</v>
      </c>
      <c r="G20" s="39">
        <f t="shared" si="1"/>
        <v>3.6119999999999997</v>
      </c>
      <c r="H20" s="37">
        <v>880</v>
      </c>
      <c r="I20" s="39">
        <f t="shared" si="2"/>
        <v>389.57599999999996</v>
      </c>
      <c r="J20" s="37">
        <v>83</v>
      </c>
      <c r="K20" s="39">
        <f t="shared" si="3"/>
        <v>8.668022</v>
      </c>
      <c r="L20" s="43">
        <v>443</v>
      </c>
      <c r="M20" s="10">
        <f t="shared" si="4"/>
        <v>2.49150288</v>
      </c>
      <c r="N20" s="16"/>
    </row>
    <row r="21" spans="1:14" ht="12.75">
      <c r="A21">
        <f t="shared" si="5"/>
        <v>20</v>
      </c>
      <c r="B21" s="4">
        <v>5.1753</v>
      </c>
      <c r="C21" s="38">
        <v>5.1771</v>
      </c>
      <c r="D21" s="37">
        <v>500</v>
      </c>
      <c r="E21" s="39">
        <f t="shared" si="0"/>
        <v>3.6000000000004917</v>
      </c>
      <c r="F21" s="37">
        <v>9</v>
      </c>
      <c r="G21" s="39">
        <f t="shared" si="1"/>
        <v>0.7739999999999999</v>
      </c>
      <c r="H21" s="37">
        <v>275</v>
      </c>
      <c r="I21" s="39">
        <f t="shared" si="2"/>
        <v>121.74249999999999</v>
      </c>
      <c r="J21" s="37">
        <v>88</v>
      </c>
      <c r="K21" s="39">
        <f t="shared" si="3"/>
        <v>9.190192</v>
      </c>
      <c r="L21" s="43">
        <v>181</v>
      </c>
      <c r="M21" s="10">
        <f t="shared" si="4"/>
        <v>0.50898648</v>
      </c>
      <c r="N21" s="16"/>
    </row>
    <row r="22" spans="1:14" ht="12.75">
      <c r="A22">
        <f t="shared" si="5"/>
        <v>21</v>
      </c>
      <c r="B22" s="4">
        <v>4.9432</v>
      </c>
      <c r="C22" s="38">
        <v>4.9469</v>
      </c>
      <c r="D22" s="37">
        <v>500</v>
      </c>
      <c r="E22" s="39">
        <f t="shared" si="0"/>
        <v>7.400000000000517</v>
      </c>
      <c r="F22" s="37">
        <v>9</v>
      </c>
      <c r="G22" s="39">
        <f t="shared" si="1"/>
        <v>0.7739999999999999</v>
      </c>
      <c r="H22" s="37">
        <v>39</v>
      </c>
      <c r="I22" s="39">
        <f t="shared" si="2"/>
        <v>17.2653</v>
      </c>
      <c r="J22" s="37">
        <v>12</v>
      </c>
      <c r="K22" s="39">
        <f t="shared" si="3"/>
        <v>1.2532079999999999</v>
      </c>
      <c r="L22" s="43">
        <v>248</v>
      </c>
      <c r="M22" s="10">
        <f t="shared" si="4"/>
        <v>0.69739584</v>
      </c>
      <c r="N22" s="16"/>
    </row>
    <row r="23" spans="1:14" ht="12.75">
      <c r="A23">
        <f t="shared" si="5"/>
        <v>22</v>
      </c>
      <c r="B23" s="4">
        <v>5.0031</v>
      </c>
      <c r="C23" s="38">
        <v>5.0041</v>
      </c>
      <c r="D23" s="37">
        <v>500</v>
      </c>
      <c r="E23" s="39">
        <f t="shared" si="0"/>
        <v>2.000000000000668</v>
      </c>
      <c r="F23" s="37">
        <v>11</v>
      </c>
      <c r="G23" s="39">
        <f t="shared" si="1"/>
        <v>0.946</v>
      </c>
      <c r="H23" s="37">
        <v>235</v>
      </c>
      <c r="I23" s="39">
        <f t="shared" si="2"/>
        <v>104.0345</v>
      </c>
      <c r="J23" s="37">
        <v>9</v>
      </c>
      <c r="K23" s="39">
        <f t="shared" si="3"/>
        <v>0.939906</v>
      </c>
      <c r="L23" s="43">
        <v>129</v>
      </c>
      <c r="M23" s="10">
        <f t="shared" si="4"/>
        <v>0.36275832</v>
      </c>
      <c r="N23" s="16"/>
    </row>
    <row r="24" spans="1:14" ht="12.75">
      <c r="A24">
        <f t="shared" si="5"/>
        <v>23</v>
      </c>
      <c r="B24" s="4">
        <v>5.1891</v>
      </c>
      <c r="C24" s="38">
        <v>5.1973</v>
      </c>
      <c r="D24" s="37">
        <v>500</v>
      </c>
      <c r="E24" s="39">
        <f t="shared" si="0"/>
        <v>16.40000000000086</v>
      </c>
      <c r="F24" s="37">
        <v>30</v>
      </c>
      <c r="G24" s="39">
        <f t="shared" si="1"/>
        <v>2.5799999999999996</v>
      </c>
      <c r="H24" s="37">
        <v>307</v>
      </c>
      <c r="I24" s="39">
        <f t="shared" si="2"/>
        <v>135.9089</v>
      </c>
      <c r="J24" s="37">
        <v>88</v>
      </c>
      <c r="K24" s="39">
        <f t="shared" si="3"/>
        <v>9.190192</v>
      </c>
      <c r="L24" s="43">
        <v>417</v>
      </c>
      <c r="M24" s="10">
        <f t="shared" si="4"/>
        <v>1.17263736</v>
      </c>
      <c r="N24" s="16"/>
    </row>
    <row r="25" spans="1:14" ht="12.75">
      <c r="A25">
        <v>25</v>
      </c>
      <c r="B25" s="4">
        <v>4.9852</v>
      </c>
      <c r="C25" s="38">
        <v>4.9856</v>
      </c>
      <c r="D25" s="37">
        <v>250</v>
      </c>
      <c r="E25" s="39">
        <f t="shared" si="0"/>
        <v>1.5999999999998238</v>
      </c>
      <c r="F25" s="37">
        <v>9</v>
      </c>
      <c r="G25" s="39">
        <f t="shared" si="1"/>
        <v>0.7739999999999999</v>
      </c>
      <c r="H25" s="37">
        <v>1</v>
      </c>
      <c r="I25" s="39">
        <f t="shared" si="2"/>
        <v>0.4427</v>
      </c>
      <c r="J25" s="37">
        <v>1</v>
      </c>
      <c r="K25" s="39">
        <f t="shared" si="3"/>
        <v>0.104434</v>
      </c>
      <c r="L25" s="43">
        <v>184</v>
      </c>
      <c r="M25" s="10">
        <f t="shared" si="4"/>
        <v>1.03484544</v>
      </c>
      <c r="N25" s="16"/>
    </row>
    <row r="26" spans="1:14" ht="12.75">
      <c r="A26">
        <v>24</v>
      </c>
      <c r="B26" s="4">
        <v>4.9096</v>
      </c>
      <c r="C26" s="38">
        <v>4.9136</v>
      </c>
      <c r="D26" s="37">
        <v>500</v>
      </c>
      <c r="E26" s="39">
        <f t="shared" si="0"/>
        <v>7.999999999999119</v>
      </c>
      <c r="F26" s="37">
        <v>110</v>
      </c>
      <c r="G26" s="39">
        <f t="shared" si="1"/>
        <v>9.459999999999999</v>
      </c>
      <c r="H26" s="37">
        <v>185</v>
      </c>
      <c r="I26" s="39">
        <f t="shared" si="2"/>
        <v>81.8995</v>
      </c>
      <c r="J26" s="37">
        <v>0</v>
      </c>
      <c r="K26" s="39">
        <f t="shared" si="3"/>
        <v>0</v>
      </c>
      <c r="L26" s="43">
        <v>110</v>
      </c>
      <c r="M26" s="10">
        <f t="shared" si="4"/>
        <v>0.3093288</v>
      </c>
      <c r="N26" s="16"/>
    </row>
    <row r="27" spans="1:14" ht="12.75">
      <c r="A27">
        <v>26</v>
      </c>
      <c r="B27" s="4">
        <v>4.6898</v>
      </c>
      <c r="C27" s="38">
        <v>4.693</v>
      </c>
      <c r="D27" s="37">
        <v>250</v>
      </c>
      <c r="E27" s="39">
        <f t="shared" si="0"/>
        <v>12.79999999999859</v>
      </c>
      <c r="F27" s="37">
        <v>11</v>
      </c>
      <c r="G27" s="39">
        <f t="shared" si="1"/>
        <v>0.946</v>
      </c>
      <c r="H27" s="37">
        <v>0</v>
      </c>
      <c r="I27" s="39">
        <f t="shared" si="2"/>
        <v>0</v>
      </c>
      <c r="J27" s="37">
        <v>0</v>
      </c>
      <c r="K27" s="39">
        <f t="shared" si="3"/>
        <v>0</v>
      </c>
      <c r="L27" s="43">
        <v>222</v>
      </c>
      <c r="M27" s="10">
        <f t="shared" si="4"/>
        <v>1.24856352</v>
      </c>
      <c r="N27" s="16"/>
    </row>
    <row r="28" spans="1:14" ht="12.75">
      <c r="A28" s="4"/>
      <c r="B28" s="5"/>
      <c r="C28" s="28"/>
      <c r="D28" s="28"/>
      <c r="F28" s="16"/>
      <c r="H28" s="10"/>
      <c r="I28" s="16"/>
      <c r="J28" s="10"/>
      <c r="L28" s="16"/>
      <c r="N28" s="16"/>
    </row>
    <row r="29" spans="1:14" ht="12.75">
      <c r="A29" t="s">
        <v>101</v>
      </c>
      <c r="B29" s="4"/>
      <c r="D29" s="16"/>
      <c r="H29" s="16"/>
      <c r="I29" s="16"/>
      <c r="L29" t="s">
        <v>79</v>
      </c>
      <c r="M29" t="s">
        <v>105</v>
      </c>
      <c r="N29" t="s">
        <v>54</v>
      </c>
    </row>
    <row r="30" spans="1:13" ht="13.5" thickBot="1">
      <c r="A30" s="35">
        <v>0</v>
      </c>
      <c r="B30" s="4">
        <v>0</v>
      </c>
      <c r="C30" t="s">
        <v>54</v>
      </c>
      <c r="L30" s="43">
        <v>0</v>
      </c>
      <c r="M30">
        <v>0</v>
      </c>
    </row>
    <row r="31" spans="1:15" ht="13.5" thickBot="1">
      <c r="A31" s="35">
        <v>5</v>
      </c>
      <c r="B31" s="4">
        <v>36</v>
      </c>
      <c r="L31" s="43">
        <v>1</v>
      </c>
      <c r="M31">
        <v>17</v>
      </c>
      <c r="N31" s="42" t="s">
        <v>55</v>
      </c>
      <c r="O31" s="42"/>
    </row>
    <row r="32" spans="1:15" ht="12.75">
      <c r="A32" s="35">
        <v>10</v>
      </c>
      <c r="B32" s="4">
        <v>81</v>
      </c>
      <c r="C32" s="42" t="s">
        <v>55</v>
      </c>
      <c r="D32" s="42"/>
      <c r="L32" s="43">
        <v>2</v>
      </c>
      <c r="M32">
        <v>43</v>
      </c>
      <c r="N32" s="12" t="s">
        <v>56</v>
      </c>
      <c r="O32" s="12">
        <v>0.9999016628482187</v>
      </c>
    </row>
    <row r="33" spans="1:15" ht="12.75">
      <c r="A33" s="35">
        <v>20</v>
      </c>
      <c r="B33" s="4">
        <v>188</v>
      </c>
      <c r="C33" s="12" t="s">
        <v>56</v>
      </c>
      <c r="D33" s="12">
        <v>0.9983495480685229</v>
      </c>
      <c r="L33" s="43">
        <v>5</v>
      </c>
      <c r="M33">
        <v>104</v>
      </c>
      <c r="N33" s="12" t="s">
        <v>57</v>
      </c>
      <c r="O33" s="12">
        <v>0.9998033353666328</v>
      </c>
    </row>
    <row r="34" spans="1:15" ht="12.75">
      <c r="A34" s="35">
        <v>30</v>
      </c>
      <c r="B34" s="4">
        <v>295</v>
      </c>
      <c r="C34" s="12" t="s">
        <v>57</v>
      </c>
      <c r="D34" s="12">
        <v>0.996701820128624</v>
      </c>
      <c r="L34" s="43">
        <v>10</v>
      </c>
      <c r="M34">
        <v>212</v>
      </c>
      <c r="N34" s="12" t="s">
        <v>58</v>
      </c>
      <c r="O34" s="12">
        <v>0.7998033353666327</v>
      </c>
    </row>
    <row r="35" spans="3:15" ht="12.75">
      <c r="C35" s="12" t="s">
        <v>58</v>
      </c>
      <c r="D35" s="12">
        <v>0.746701820128624</v>
      </c>
      <c r="L35" s="43">
        <v>15</v>
      </c>
      <c r="M35">
        <v>322</v>
      </c>
      <c r="N35" s="12" t="s">
        <v>59</v>
      </c>
      <c r="O35" s="12">
        <v>0.11816593827778095</v>
      </c>
    </row>
    <row r="36" spans="3:15" ht="13.5" thickBot="1">
      <c r="C36" s="12" t="s">
        <v>59</v>
      </c>
      <c r="D36" s="12">
        <v>1.0839633661603776</v>
      </c>
      <c r="N36" s="13" t="s">
        <v>60</v>
      </c>
      <c r="O36" s="13">
        <v>6</v>
      </c>
    </row>
    <row r="37" spans="3:4" ht="13.5" thickBot="1">
      <c r="C37" s="13" t="s">
        <v>60</v>
      </c>
      <c r="D37" s="13">
        <v>5</v>
      </c>
    </row>
    <row r="38" ht="13.5" thickBot="1">
      <c r="N38" t="s">
        <v>61</v>
      </c>
    </row>
    <row r="39" spans="3:19" ht="13.5" thickBot="1">
      <c r="C39" t="s">
        <v>61</v>
      </c>
      <c r="N39" s="41"/>
      <c r="O39" s="41" t="s">
        <v>66</v>
      </c>
      <c r="P39" s="41" t="s">
        <v>67</v>
      </c>
      <c r="Q39" s="41" t="s">
        <v>68</v>
      </c>
      <c r="R39" s="41" t="s">
        <v>69</v>
      </c>
      <c r="S39" s="41" t="s">
        <v>70</v>
      </c>
    </row>
    <row r="40" spans="3:19" ht="12.75">
      <c r="C40" s="41"/>
      <c r="D40" s="41" t="s">
        <v>66</v>
      </c>
      <c r="E40" s="41" t="s">
        <v>67</v>
      </c>
      <c r="F40" s="41" t="s">
        <v>68</v>
      </c>
      <c r="G40" s="41" t="s">
        <v>69</v>
      </c>
      <c r="H40" s="41" t="s">
        <v>70</v>
      </c>
      <c r="N40" s="12" t="s">
        <v>62</v>
      </c>
      <c r="O40" s="12">
        <v>1</v>
      </c>
      <c r="P40" s="12">
        <v>354.93018405515465</v>
      </c>
      <c r="Q40" s="12">
        <v>354.93018405515465</v>
      </c>
      <c r="R40" s="12">
        <v>25418.99166740537</v>
      </c>
      <c r="S40" s="12">
        <v>9.283691890030222E-09</v>
      </c>
    </row>
    <row r="41" spans="3:19" ht="12.75">
      <c r="C41" s="12" t="s">
        <v>62</v>
      </c>
      <c r="D41" s="12">
        <v>1</v>
      </c>
      <c r="E41" s="12">
        <v>1420.300093683289</v>
      </c>
      <c r="F41" s="12">
        <v>1420.300093683289</v>
      </c>
      <c r="G41" s="12">
        <v>1208.7901315252025</v>
      </c>
      <c r="H41" s="12">
        <v>5.2318163294272516E-05</v>
      </c>
      <c r="N41" s="12" t="s">
        <v>63</v>
      </c>
      <c r="O41" s="12">
        <v>5</v>
      </c>
      <c r="P41" s="12">
        <v>0.06981594484534169</v>
      </c>
      <c r="Q41" s="12">
        <v>0.013963188969068337</v>
      </c>
      <c r="R41" s="12"/>
      <c r="S41" s="12"/>
    </row>
    <row r="42" spans="3:19" ht="13.5" thickBot="1">
      <c r="C42" s="12" t="s">
        <v>63</v>
      </c>
      <c r="D42" s="12">
        <v>4</v>
      </c>
      <c r="E42" s="12">
        <v>4.699906316710948</v>
      </c>
      <c r="F42" s="12">
        <v>1.174976579177737</v>
      </c>
      <c r="G42" s="12"/>
      <c r="H42" s="12"/>
      <c r="N42" s="13" t="s">
        <v>64</v>
      </c>
      <c r="O42" s="13">
        <v>6</v>
      </c>
      <c r="P42" s="13">
        <v>355</v>
      </c>
      <c r="Q42" s="13"/>
      <c r="R42" s="13"/>
      <c r="S42" s="13"/>
    </row>
    <row r="43" spans="3:8" ht="13.5" thickBot="1">
      <c r="C43" s="13" t="s">
        <v>64</v>
      </c>
      <c r="D43" s="13">
        <v>5</v>
      </c>
      <c r="E43" s="13">
        <v>1425</v>
      </c>
      <c r="F43" s="13"/>
      <c r="G43" s="13"/>
      <c r="H43" s="13"/>
    </row>
    <row r="44" spans="14:22" ht="13.5" thickBot="1">
      <c r="N44" s="41"/>
      <c r="O44" s="41" t="s">
        <v>71</v>
      </c>
      <c r="P44" s="41" t="s">
        <v>59</v>
      </c>
      <c r="Q44" s="41" t="s">
        <v>72</v>
      </c>
      <c r="R44" s="41" t="s">
        <v>73</v>
      </c>
      <c r="S44" s="41" t="s">
        <v>74</v>
      </c>
      <c r="T44" s="41" t="s">
        <v>75</v>
      </c>
      <c r="U44" s="41" t="s">
        <v>76</v>
      </c>
      <c r="V44" s="41" t="s">
        <v>77</v>
      </c>
    </row>
    <row r="45" spans="3:22" ht="12.75">
      <c r="C45" s="41"/>
      <c r="D45" s="41" t="s">
        <v>71</v>
      </c>
      <c r="E45" s="41" t="s">
        <v>59</v>
      </c>
      <c r="F45" s="41" t="s">
        <v>72</v>
      </c>
      <c r="G45" s="41" t="s">
        <v>73</v>
      </c>
      <c r="H45" s="41" t="s">
        <v>74</v>
      </c>
      <c r="I45" s="41" t="s">
        <v>75</v>
      </c>
      <c r="J45" s="41" t="s">
        <v>76</v>
      </c>
      <c r="K45" s="41" t="s">
        <v>77</v>
      </c>
      <c r="N45" s="12" t="s">
        <v>65</v>
      </c>
      <c r="O45" s="12">
        <v>0</v>
      </c>
      <c r="P45" s="12" t="e">
        <v>#N/A</v>
      </c>
      <c r="Q45" s="12" t="e">
        <v>#N/A</v>
      </c>
      <c r="R45" s="12" t="e">
        <v>#N/A</v>
      </c>
      <c r="S45" s="12" t="e">
        <v>#N/A</v>
      </c>
      <c r="T45" s="12" t="e">
        <v>#N/A</v>
      </c>
      <c r="U45" s="12" t="e">
        <v>#N/A</v>
      </c>
      <c r="V45" s="12" t="e">
        <v>#N/A</v>
      </c>
    </row>
    <row r="46" spans="3:22" ht="13.5" thickBot="1">
      <c r="C46" s="12" t="s">
        <v>65</v>
      </c>
      <c r="D46" s="12">
        <v>0</v>
      </c>
      <c r="E46" s="12" t="e">
        <v>#N/A</v>
      </c>
      <c r="F46" s="12" t="e">
        <v>#N/A</v>
      </c>
      <c r="G46" s="12" t="e">
        <v>#N/A</v>
      </c>
      <c r="H46" s="12" t="e">
        <v>#N/A</v>
      </c>
      <c r="I46" s="12" t="e">
        <v>#N/A</v>
      </c>
      <c r="J46" s="12" t="e">
        <v>#N/A</v>
      </c>
      <c r="K46" s="12" t="e">
        <v>#N/A</v>
      </c>
      <c r="N46" s="13" t="s">
        <v>78</v>
      </c>
      <c r="O46" s="13">
        <v>0.046867844190565784</v>
      </c>
      <c r="P46" s="13">
        <v>0.00029396513028242394</v>
      </c>
      <c r="Q46" s="13">
        <v>159.43334553162137</v>
      </c>
      <c r="R46" s="13">
        <v>1.8417260206354372E-10</v>
      </c>
      <c r="S46" s="13">
        <v>0.04611218276662729</v>
      </c>
      <c r="T46" s="13">
        <v>0.04762350561450428</v>
      </c>
      <c r="U46" s="13">
        <v>0.04611218276662729</v>
      </c>
      <c r="V46" s="13">
        <v>0.04762350561450428</v>
      </c>
    </row>
    <row r="47" spans="3:11" ht="13.5" thickBot="1">
      <c r="C47" s="13" t="s">
        <v>78</v>
      </c>
      <c r="D47" s="13">
        <v>0.10443383041788891</v>
      </c>
      <c r="E47" s="13">
        <v>0.003003763629560018</v>
      </c>
      <c r="F47" s="13">
        <v>34.767659275901835</v>
      </c>
      <c r="G47" s="13">
        <v>4.0837394582541355E-06</v>
      </c>
      <c r="H47" s="13">
        <v>0.09609404559188839</v>
      </c>
      <c r="I47" s="13">
        <v>0.11277361524388943</v>
      </c>
      <c r="J47" s="13">
        <v>0.09609404559188839</v>
      </c>
      <c r="K47" s="13">
        <v>0.11277361524388943</v>
      </c>
    </row>
    <row r="48" spans="1:2" ht="12.75">
      <c r="A48" s="15"/>
      <c r="B48" s="15"/>
    </row>
    <row r="49" spans="1:2" ht="12.75">
      <c r="A49" s="12" t="s">
        <v>102</v>
      </c>
      <c r="B49" s="12"/>
    </row>
    <row r="50" spans="1:3" ht="12.75">
      <c r="A50" s="12">
        <v>1</v>
      </c>
      <c r="B50" s="12">
        <v>0</v>
      </c>
      <c r="C50" t="s">
        <v>54</v>
      </c>
    </row>
    <row r="51" spans="1:2" ht="13.5" thickBot="1">
      <c r="A51" s="12">
        <v>2</v>
      </c>
      <c r="B51" s="12">
        <v>16</v>
      </c>
    </row>
    <row r="52" spans="1:4" ht="12.75">
      <c r="A52" s="12">
        <v>5</v>
      </c>
      <c r="B52" s="12">
        <v>31</v>
      </c>
      <c r="C52" s="42" t="s">
        <v>55</v>
      </c>
      <c r="D52" s="42"/>
    </row>
    <row r="53" spans="1:4" ht="13.5" thickBot="1">
      <c r="A53" s="13">
        <v>10</v>
      </c>
      <c r="B53" s="13">
        <v>88</v>
      </c>
      <c r="C53" s="12" t="s">
        <v>56</v>
      </c>
      <c r="D53" s="12">
        <v>0.9785921171135061</v>
      </c>
    </row>
    <row r="54" spans="1:4" ht="12.75">
      <c r="A54" s="12">
        <v>15</v>
      </c>
      <c r="B54" s="12">
        <v>192</v>
      </c>
      <c r="C54" s="12" t="s">
        <v>57</v>
      </c>
      <c r="D54" s="12">
        <v>0.957642531676694</v>
      </c>
    </row>
    <row r="55" spans="3:4" ht="13.5" thickBot="1">
      <c r="C55" s="12" t="s">
        <v>58</v>
      </c>
      <c r="D55" s="12">
        <v>0.707642531676694</v>
      </c>
    </row>
    <row r="56" spans="1:4" ht="12.75">
      <c r="A56" s="14"/>
      <c r="B56" s="14"/>
      <c r="C56" s="12" t="s">
        <v>59</v>
      </c>
      <c r="D56" s="12">
        <v>1.9388721756973561</v>
      </c>
    </row>
    <row r="57" spans="1:4" ht="13.5" thickBot="1">
      <c r="A57" s="12"/>
      <c r="B57" s="12"/>
      <c r="C57" s="13" t="s">
        <v>60</v>
      </c>
      <c r="D57" s="13">
        <v>5</v>
      </c>
    </row>
    <row r="58" spans="1:12" ht="12.75">
      <c r="A58" s="12"/>
      <c r="B58" s="12"/>
      <c r="L58" s="11"/>
    </row>
    <row r="59" spans="1:13" ht="13.5" thickBot="1">
      <c r="A59" s="13"/>
      <c r="B59" s="13"/>
      <c r="C59" t="s">
        <v>61</v>
      </c>
      <c r="L59" s="11"/>
      <c r="M59" s="11"/>
    </row>
    <row r="60" spans="3:16" ht="13.5" thickBot="1">
      <c r="C60" s="41"/>
      <c r="D60" s="41" t="s">
        <v>66</v>
      </c>
      <c r="E60" s="41" t="s">
        <v>67</v>
      </c>
      <c r="F60" s="41" t="s">
        <v>68</v>
      </c>
      <c r="G60" s="41" t="s">
        <v>69</v>
      </c>
      <c r="H60" s="41" t="s">
        <v>70</v>
      </c>
      <c r="O60" s="15"/>
      <c r="P60" s="15"/>
    </row>
    <row r="61" spans="1:16" ht="12.75">
      <c r="A61" s="14"/>
      <c r="B61" s="14"/>
      <c r="C61" s="12" t="s">
        <v>62</v>
      </c>
      <c r="D61" s="12">
        <v>1</v>
      </c>
      <c r="E61" s="12">
        <v>339.9630987452264</v>
      </c>
      <c r="F61" s="12">
        <v>339.9630987452264</v>
      </c>
      <c r="G61" s="12">
        <v>90.43435026543173</v>
      </c>
      <c r="H61" s="12">
        <v>0.0024657382116721285</v>
      </c>
      <c r="O61" s="12"/>
      <c r="P61" s="12"/>
    </row>
    <row r="62" spans="1:16" ht="12.75">
      <c r="A62" s="12"/>
      <c r="B62" s="12"/>
      <c r="C62" s="12" t="s">
        <v>63</v>
      </c>
      <c r="D62" s="12">
        <v>4</v>
      </c>
      <c r="E62" s="12">
        <v>15.036901254773598</v>
      </c>
      <c r="F62" s="12">
        <v>3.7592253136933995</v>
      </c>
      <c r="G62" s="12"/>
      <c r="H62" s="12"/>
      <c r="O62" s="12"/>
      <c r="P62" s="12"/>
    </row>
    <row r="63" spans="1:16" ht="13.5" thickBot="1">
      <c r="A63" s="13"/>
      <c r="B63" s="13"/>
      <c r="C63" s="13" t="s">
        <v>64</v>
      </c>
      <c r="D63" s="13">
        <v>5</v>
      </c>
      <c r="E63" s="13">
        <v>355</v>
      </c>
      <c r="F63" s="13"/>
      <c r="G63" s="13"/>
      <c r="H63" s="13"/>
      <c r="O63" s="12"/>
      <c r="P63" s="12"/>
    </row>
    <row r="64" spans="15:16" ht="13.5" thickBot="1">
      <c r="O64" s="12"/>
      <c r="P64" s="12"/>
    </row>
    <row r="65" spans="3:16" ht="13.5" thickBot="1">
      <c r="C65" s="41"/>
      <c r="D65" s="41" t="s">
        <v>71</v>
      </c>
      <c r="E65" s="41" t="s">
        <v>59</v>
      </c>
      <c r="F65" s="41" t="s">
        <v>72</v>
      </c>
      <c r="G65" s="41" t="s">
        <v>73</v>
      </c>
      <c r="H65" s="41" t="s">
        <v>74</v>
      </c>
      <c r="I65" s="41" t="s">
        <v>75</v>
      </c>
      <c r="J65" s="41" t="s">
        <v>76</v>
      </c>
      <c r="K65" s="41" t="s">
        <v>77</v>
      </c>
      <c r="O65" s="13"/>
      <c r="P65" s="13"/>
    </row>
    <row r="66" spans="3:11" ht="12.75">
      <c r="C66" s="12" t="s">
        <v>65</v>
      </c>
      <c r="D66" s="12">
        <v>0</v>
      </c>
      <c r="E66" s="12" t="e">
        <v>#N/A</v>
      </c>
      <c r="F66" s="12" t="e">
        <v>#N/A</v>
      </c>
      <c r="G66" s="12" t="e">
        <v>#N/A</v>
      </c>
      <c r="H66" s="12" t="e">
        <v>#N/A</v>
      </c>
      <c r="I66" s="12" t="e">
        <v>#N/A</v>
      </c>
      <c r="J66" s="12" t="e">
        <v>#N/A</v>
      </c>
      <c r="K66" s="12" t="e">
        <v>#N/A</v>
      </c>
    </row>
    <row r="67" spans="3:11" ht="13.5" thickBot="1">
      <c r="C67" s="13" t="s">
        <v>78</v>
      </c>
      <c r="D67" s="13">
        <v>0.08613202400436443</v>
      </c>
      <c r="E67" s="13">
        <v>0.00905728307666808</v>
      </c>
      <c r="F67" s="13">
        <v>9.50969769579621</v>
      </c>
      <c r="G67" s="13">
        <v>0.0006825405854004782</v>
      </c>
      <c r="H67" s="13">
        <v>0.06098497474115326</v>
      </c>
      <c r="I67" s="13">
        <v>0.11127907326757559</v>
      </c>
      <c r="J67" s="13">
        <v>0.06098497474115326</v>
      </c>
      <c r="K67" s="13">
        <v>0.11127907326757559</v>
      </c>
    </row>
    <row r="68" spans="1:20" ht="12.75">
      <c r="A68" s="15"/>
      <c r="B68" s="15"/>
      <c r="O68" s="14"/>
      <c r="P68" s="14"/>
      <c r="Q68" s="14"/>
      <c r="R68" s="14"/>
      <c r="S68" s="14"/>
      <c r="T68" s="14"/>
    </row>
    <row r="69" spans="1:20" ht="12.75">
      <c r="A69" s="12" t="s">
        <v>103</v>
      </c>
      <c r="B69" s="12"/>
      <c r="O69" s="12"/>
      <c r="P69" s="12"/>
      <c r="Q69" s="12"/>
      <c r="R69" s="12"/>
      <c r="S69" s="12"/>
      <c r="T69" s="12"/>
    </row>
    <row r="70" spans="1:20" ht="12.75">
      <c r="A70" s="12">
        <v>0</v>
      </c>
      <c r="B70" s="12">
        <v>0</v>
      </c>
      <c r="C70" t="s">
        <v>54</v>
      </c>
      <c r="O70" s="12"/>
      <c r="P70" s="12"/>
      <c r="Q70" s="12"/>
      <c r="R70" s="12"/>
      <c r="S70" s="12"/>
      <c r="T70" s="12"/>
    </row>
    <row r="71" spans="1:2" ht="13.5" thickBot="1">
      <c r="A71" s="12">
        <v>5</v>
      </c>
      <c r="B71" s="12">
        <v>31</v>
      </c>
    </row>
    <row r="72" spans="1:23" ht="13.5" thickBot="1">
      <c r="A72" s="13">
        <v>10</v>
      </c>
      <c r="B72" s="13">
        <v>50</v>
      </c>
      <c r="C72" s="42" t="s">
        <v>55</v>
      </c>
      <c r="D72" s="42"/>
      <c r="O72" s="14"/>
      <c r="P72" s="14"/>
      <c r="Q72" s="14"/>
      <c r="R72" s="14"/>
      <c r="S72" s="14"/>
      <c r="T72" s="14"/>
      <c r="U72" s="14"/>
      <c r="V72" s="14"/>
      <c r="W72" s="14"/>
    </row>
    <row r="73" spans="1:23" ht="12.75">
      <c r="A73">
        <v>50</v>
      </c>
      <c r="B73" s="12">
        <v>116</v>
      </c>
      <c r="C73" s="12" t="s">
        <v>56</v>
      </c>
      <c r="D73" s="12">
        <v>0.9901127115960512</v>
      </c>
      <c r="O73" s="12"/>
      <c r="P73" s="12"/>
      <c r="Q73" s="12"/>
      <c r="R73" s="12"/>
      <c r="S73" s="12"/>
      <c r="T73" s="12"/>
      <c r="U73" s="12"/>
      <c r="V73" s="12"/>
      <c r="W73" s="12"/>
    </row>
    <row r="74" spans="1:23" ht="13.5" thickBot="1">
      <c r="A74">
        <v>100</v>
      </c>
      <c r="B74" s="12">
        <v>215</v>
      </c>
      <c r="C74" s="12" t="s">
        <v>57</v>
      </c>
      <c r="D74" s="12">
        <v>0.9803231816640852</v>
      </c>
      <c r="O74" s="13"/>
      <c r="P74" s="13"/>
      <c r="Q74" s="13"/>
      <c r="R74" s="13"/>
      <c r="S74" s="13"/>
      <c r="T74" s="13"/>
      <c r="U74" s="13"/>
      <c r="V74" s="13"/>
      <c r="W74" s="13"/>
    </row>
    <row r="75" spans="1:4" ht="12.75">
      <c r="A75" s="14"/>
      <c r="B75" s="14"/>
      <c r="C75" s="12" t="s">
        <v>58</v>
      </c>
      <c r="D75" s="12">
        <v>0.7303231816640852</v>
      </c>
    </row>
    <row r="76" spans="1:4" ht="12.75">
      <c r="A76" s="12"/>
      <c r="B76" s="12"/>
      <c r="C76" s="12" t="s">
        <v>59</v>
      </c>
      <c r="D76" s="12">
        <v>7.880669887308523</v>
      </c>
    </row>
    <row r="77" spans="1:12" ht="13.5" thickBot="1">
      <c r="A77" s="12"/>
      <c r="B77" s="12"/>
      <c r="C77" s="13" t="s">
        <v>60</v>
      </c>
      <c r="D77" s="13">
        <v>5</v>
      </c>
      <c r="L77" s="11"/>
    </row>
    <row r="78" spans="1:13" ht="13.5" thickBot="1">
      <c r="A78" s="13"/>
      <c r="B78" s="13"/>
      <c r="L78" s="11"/>
      <c r="M78" s="11"/>
    </row>
    <row r="79" spans="3:16" ht="13.5" thickBot="1">
      <c r="C79" t="s">
        <v>61</v>
      </c>
      <c r="O79" s="15"/>
      <c r="P79" s="15"/>
    </row>
    <row r="80" spans="1:16" ht="12.75">
      <c r="A80" s="14"/>
      <c r="B80" s="14"/>
      <c r="C80" s="41"/>
      <c r="D80" s="41" t="s">
        <v>66</v>
      </c>
      <c r="E80" s="41" t="s">
        <v>67</v>
      </c>
      <c r="F80" s="41" t="s">
        <v>68</v>
      </c>
      <c r="G80" s="41" t="s">
        <v>69</v>
      </c>
      <c r="H80" s="41" t="s">
        <v>70</v>
      </c>
      <c r="O80" s="12"/>
      <c r="P80" s="12"/>
    </row>
    <row r="81" spans="1:16" ht="12.75">
      <c r="A81" s="12"/>
      <c r="B81" s="12"/>
      <c r="C81" s="12" t="s">
        <v>62</v>
      </c>
      <c r="D81" s="12">
        <v>1</v>
      </c>
      <c r="E81" s="12">
        <v>12376.580168509076</v>
      </c>
      <c r="F81" s="12">
        <v>12376.580168509076</v>
      </c>
      <c r="G81" s="12">
        <v>199.28489757406808</v>
      </c>
      <c r="H81" s="12">
        <v>0.0007699613980271833</v>
      </c>
      <c r="O81" s="12"/>
      <c r="P81" s="12"/>
    </row>
    <row r="82" spans="1:16" ht="13.5" thickBot="1">
      <c r="A82" s="13"/>
      <c r="B82" s="13"/>
      <c r="C82" s="12" t="s">
        <v>63</v>
      </c>
      <c r="D82" s="12">
        <v>4</v>
      </c>
      <c r="E82" s="12">
        <v>248.4198314909253</v>
      </c>
      <c r="F82" s="12">
        <v>62.104957872731326</v>
      </c>
      <c r="G82" s="12"/>
      <c r="H82" s="12"/>
      <c r="O82" s="12"/>
      <c r="P82" s="12"/>
    </row>
    <row r="83" spans="3:16" ht="13.5" thickBot="1">
      <c r="C83" s="13" t="s">
        <v>64</v>
      </c>
      <c r="D83" s="13">
        <v>5</v>
      </c>
      <c r="E83" s="13">
        <v>12625</v>
      </c>
      <c r="F83" s="13"/>
      <c r="G83" s="13"/>
      <c r="H83" s="13"/>
      <c r="O83" s="12"/>
      <c r="P83" s="12"/>
    </row>
    <row r="84" spans="15:16" ht="13.5" thickBot="1">
      <c r="O84" s="13"/>
      <c r="P84" s="13"/>
    </row>
    <row r="85" spans="3:11" ht="12.75">
      <c r="C85" s="41"/>
      <c r="D85" s="41" t="s">
        <v>71</v>
      </c>
      <c r="E85" s="41" t="s">
        <v>59</v>
      </c>
      <c r="F85" s="41" t="s">
        <v>72</v>
      </c>
      <c r="G85" s="41" t="s">
        <v>73</v>
      </c>
      <c r="H85" s="41" t="s">
        <v>74</v>
      </c>
      <c r="I85" s="41" t="s">
        <v>75</v>
      </c>
      <c r="J85" s="41" t="s">
        <v>76</v>
      </c>
      <c r="K85" s="41" t="s">
        <v>77</v>
      </c>
    </row>
    <row r="86" spans="3:11" ht="13.5" thickBot="1">
      <c r="C86" s="12" t="s">
        <v>65</v>
      </c>
      <c r="D86" s="12">
        <v>0</v>
      </c>
      <c r="E86" s="12" t="e">
        <v>#N/A</v>
      </c>
      <c r="F86" s="12" t="e">
        <v>#N/A</v>
      </c>
      <c r="G86" s="12" t="e">
        <v>#N/A</v>
      </c>
      <c r="H86" s="12" t="e">
        <v>#N/A</v>
      </c>
      <c r="I86" s="12" t="e">
        <v>#N/A</v>
      </c>
      <c r="J86" s="12" t="e">
        <v>#N/A</v>
      </c>
      <c r="K86" s="12" t="e">
        <v>#N/A</v>
      </c>
    </row>
    <row r="87" spans="1:20" ht="13.5" thickBot="1">
      <c r="A87" s="15"/>
      <c r="B87" s="15"/>
      <c r="C87" s="13" t="s">
        <v>78</v>
      </c>
      <c r="D87" s="13">
        <v>0.4427322542839948</v>
      </c>
      <c r="E87" s="13">
        <v>0.031362015766739325</v>
      </c>
      <c r="F87" s="13">
        <v>14.116830294866764</v>
      </c>
      <c r="G87" s="13">
        <v>0.00014615442485891417</v>
      </c>
      <c r="H87" s="13">
        <v>0.35565733912412484</v>
      </c>
      <c r="I87" s="13">
        <v>0.5298071694438647</v>
      </c>
      <c r="J87" s="13">
        <v>0.35565733912412484</v>
      </c>
      <c r="K87" s="13">
        <v>0.5298071694438647</v>
      </c>
      <c r="O87" s="14"/>
      <c r="P87" s="14"/>
      <c r="Q87" s="14"/>
      <c r="R87" s="14"/>
      <c r="S87" s="14"/>
      <c r="T87" s="14"/>
    </row>
    <row r="88" spans="1:20" ht="12.75">
      <c r="A88" s="12"/>
      <c r="B88" s="12"/>
      <c r="O88" s="12"/>
      <c r="P88" s="12"/>
      <c r="Q88" s="12"/>
      <c r="R88" s="12"/>
      <c r="S88" s="12"/>
      <c r="T88" s="12"/>
    </row>
    <row r="89" spans="1:20" ht="12.75">
      <c r="A89" s="12"/>
      <c r="B89" s="12"/>
      <c r="O89" s="12"/>
      <c r="P89" s="12"/>
      <c r="Q89" s="12"/>
      <c r="R89" s="12"/>
      <c r="S89" s="12"/>
      <c r="T89" s="12"/>
    </row>
    <row r="90" spans="1:20" ht="13.5" thickBot="1">
      <c r="A90" s="12"/>
      <c r="B90" s="12"/>
      <c r="O90" s="13"/>
      <c r="P90" s="13"/>
      <c r="Q90" s="13"/>
      <c r="R90" s="13"/>
      <c r="S90" s="13"/>
      <c r="T90" s="13"/>
    </row>
    <row r="91" spans="1:2" ht="13.5" thickBot="1">
      <c r="A91" s="12"/>
      <c r="B91" s="12"/>
    </row>
    <row r="92" spans="1:23" ht="13.5" thickBot="1">
      <c r="A92" s="13"/>
      <c r="B92" s="13"/>
      <c r="O92" s="14"/>
      <c r="P92" s="14"/>
      <c r="Q92" s="14"/>
      <c r="R92" s="14"/>
      <c r="S92" s="14"/>
      <c r="T92" s="14"/>
      <c r="U92" s="14"/>
      <c r="V92" s="14"/>
      <c r="W92" s="14"/>
    </row>
    <row r="93" spans="15:23" ht="12.75">
      <c r="O93" s="12"/>
      <c r="P93" s="12"/>
      <c r="Q93" s="12"/>
      <c r="R93" s="12"/>
      <c r="S93" s="12"/>
      <c r="T93" s="12"/>
      <c r="U93" s="12"/>
      <c r="V93" s="12"/>
      <c r="W93" s="12"/>
    </row>
    <row r="94" spans="15:23" ht="13.5" thickBot="1">
      <c r="O94" s="13"/>
      <c r="P94" s="13"/>
      <c r="Q94" s="13"/>
      <c r="R94" s="13"/>
      <c r="S94" s="13"/>
      <c r="T94" s="13"/>
      <c r="U94" s="13"/>
      <c r="V94" s="13"/>
      <c r="W94" s="13"/>
    </row>
    <row r="95" spans="1:6" ht="12.75">
      <c r="A95" s="14"/>
      <c r="B95" s="14"/>
      <c r="C95" s="14"/>
      <c r="D95" s="14"/>
      <c r="E95" s="14"/>
      <c r="F95" s="14"/>
    </row>
    <row r="96" spans="1:6" ht="12.75">
      <c r="A96" s="12"/>
      <c r="B96" s="12"/>
      <c r="C96" s="12"/>
      <c r="D96" s="12"/>
      <c r="E96" s="12"/>
      <c r="F96" s="12"/>
    </row>
    <row r="97" spans="1:12" ht="12.75">
      <c r="A97" s="12"/>
      <c r="B97" s="12"/>
      <c r="C97" s="12"/>
      <c r="D97" s="12"/>
      <c r="E97" s="12"/>
      <c r="F97" s="12"/>
      <c r="L97" s="11"/>
    </row>
    <row r="98" spans="1:13" ht="13.5" thickBot="1">
      <c r="A98" s="13"/>
      <c r="B98" s="13"/>
      <c r="C98" s="13"/>
      <c r="D98" s="13"/>
      <c r="E98" s="13"/>
      <c r="F98" s="13"/>
      <c r="L98" s="11"/>
      <c r="M98" s="11"/>
    </row>
    <row r="99" spans="15:16" ht="13.5" thickBot="1">
      <c r="O99" s="15"/>
      <c r="P99" s="15"/>
    </row>
    <row r="100" spans="1:16" ht="12.75">
      <c r="A100" s="14"/>
      <c r="B100" s="14"/>
      <c r="C100" s="14"/>
      <c r="D100" s="14"/>
      <c r="E100" s="14"/>
      <c r="F100" s="14"/>
      <c r="G100" s="14"/>
      <c r="H100" s="14"/>
      <c r="I100" s="14"/>
      <c r="O100" s="12"/>
      <c r="P100" s="12"/>
    </row>
    <row r="101" spans="1:16" ht="12.75">
      <c r="A101" s="12"/>
      <c r="B101" s="12"/>
      <c r="C101" s="12"/>
      <c r="D101" s="12"/>
      <c r="E101" s="12"/>
      <c r="F101" s="12"/>
      <c r="G101" s="12"/>
      <c r="H101" s="12"/>
      <c r="I101" s="12"/>
      <c r="O101" s="12"/>
      <c r="P101" s="12"/>
    </row>
    <row r="102" spans="1:16" ht="13.5" thickBot="1">
      <c r="A102" s="13"/>
      <c r="B102" s="13"/>
      <c r="C102" s="13"/>
      <c r="D102" s="13"/>
      <c r="E102" s="13"/>
      <c r="F102" s="13"/>
      <c r="G102" s="13"/>
      <c r="H102" s="13"/>
      <c r="I102" s="13"/>
      <c r="O102" s="12"/>
      <c r="P102" s="12"/>
    </row>
    <row r="103" spans="15:16" ht="12.75">
      <c r="O103" s="12"/>
      <c r="P103" s="12"/>
    </row>
    <row r="104" spans="15:16" ht="13.5" thickBot="1">
      <c r="O104" s="13"/>
      <c r="P104" s="13"/>
    </row>
    <row r="106" ht="13.5" thickBot="1"/>
    <row r="107" spans="1:20" ht="12.75">
      <c r="A107" s="15"/>
      <c r="B107" s="15"/>
      <c r="O107" s="14"/>
      <c r="P107" s="14"/>
      <c r="Q107" s="14"/>
      <c r="R107" s="14"/>
      <c r="S107" s="14"/>
      <c r="T107" s="14"/>
    </row>
    <row r="108" spans="1:20" ht="12.75">
      <c r="A108" s="12"/>
      <c r="B108" s="12"/>
      <c r="O108" s="12"/>
      <c r="P108" s="12"/>
      <c r="Q108" s="12"/>
      <c r="R108" s="12"/>
      <c r="S108" s="12"/>
      <c r="T108" s="12"/>
    </row>
    <row r="109" spans="1:20" ht="12.75">
      <c r="A109" s="12"/>
      <c r="B109" s="12"/>
      <c r="O109" s="12"/>
      <c r="P109" s="12"/>
      <c r="Q109" s="12"/>
      <c r="R109" s="12"/>
      <c r="S109" s="12"/>
      <c r="T109" s="12"/>
    </row>
    <row r="110" spans="1:20" ht="13.5" thickBot="1">
      <c r="A110" s="12"/>
      <c r="B110" s="12"/>
      <c r="O110" s="13"/>
      <c r="P110" s="13"/>
      <c r="Q110" s="13"/>
      <c r="R110" s="13"/>
      <c r="S110" s="13"/>
      <c r="T110" s="13"/>
    </row>
    <row r="111" spans="1:2" ht="13.5" thickBot="1">
      <c r="A111" s="12"/>
      <c r="B111" s="12"/>
    </row>
    <row r="112" spans="1:23" ht="13.5" thickBot="1">
      <c r="A112" s="13"/>
      <c r="B112" s="13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5:23" ht="12.75"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5:23" ht="13.5" thickBot="1"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6" ht="12.75">
      <c r="A115" s="14"/>
      <c r="B115" s="14"/>
      <c r="C115" s="14"/>
      <c r="D115" s="14"/>
      <c r="E115" s="14"/>
      <c r="F115" s="14"/>
    </row>
    <row r="116" spans="1:6" ht="12.75">
      <c r="A116" s="12"/>
      <c r="B116" s="12"/>
      <c r="C116" s="12"/>
      <c r="D116" s="12"/>
      <c r="E116" s="12"/>
      <c r="F116" s="12"/>
    </row>
    <row r="117" spans="1:6" ht="12.75">
      <c r="A117" s="12"/>
      <c r="B117" s="12"/>
      <c r="C117" s="12"/>
      <c r="D117" s="12"/>
      <c r="E117" s="12"/>
      <c r="F117" s="12"/>
    </row>
    <row r="118" spans="1:6" ht="13.5" thickBot="1">
      <c r="A118" s="13"/>
      <c r="B118" s="13"/>
      <c r="C118" s="13"/>
      <c r="D118" s="13"/>
      <c r="E118" s="13"/>
      <c r="F118" s="13"/>
    </row>
    <row r="119" ht="13.5" thickBot="1"/>
    <row r="120" spans="1:9" ht="12.75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ht="12.75">
      <c r="A121" s="12"/>
      <c r="B121" s="12"/>
      <c r="C121" s="12"/>
      <c r="D121" s="12"/>
      <c r="E121" s="12"/>
      <c r="F121" s="12"/>
      <c r="G121" s="12"/>
      <c r="H121" s="12"/>
      <c r="I121" s="12"/>
    </row>
    <row r="122" spans="1:9" ht="13.5" thickBot="1">
      <c r="A122" s="13"/>
      <c r="B122" s="13"/>
      <c r="C122" s="13"/>
      <c r="D122" s="13"/>
      <c r="E122" s="13"/>
      <c r="F122" s="13"/>
      <c r="G122" s="13"/>
      <c r="H122" s="13"/>
      <c r="I122" s="13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8" sqref="C4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William and 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rmcham</dc:creator>
  <cp:keywords/>
  <dc:description/>
  <cp:lastModifiedBy>rmcham</cp:lastModifiedBy>
  <cp:lastPrinted>2009-01-29T14:53:14Z</cp:lastPrinted>
  <dcterms:created xsi:type="dcterms:W3CDTF">2005-05-06T16:37:32Z</dcterms:created>
  <dcterms:modified xsi:type="dcterms:W3CDTF">2009-03-27T19:52:07Z</dcterms:modified>
  <cp:category/>
  <cp:version/>
  <cp:contentType/>
  <cp:contentStatus/>
</cp:coreProperties>
</file>