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xr:revisionPtr revIDLastSave="0" documentId="13_ncr:1_{3A625198-1AED-4BA3-B57D-ECC781915F15}" xr6:coauthVersionLast="47" xr6:coauthVersionMax="47" xr10:uidLastSave="{00000000-0000-0000-0000-000000000000}"/>
  <bookViews>
    <workbookView xWindow="4065" yWindow="4065" windowWidth="21600" windowHeight="11385" xr2:uid="{00000000-000D-0000-FFFF-FFFF00000000}"/>
  </bookViews>
  <sheets>
    <sheet name="Final Sheet" sheetId="1" r:id="rId1"/>
    <sheet name="DIP Readings" sheetId="2" r:id="rId2"/>
    <sheet name="Nitrate Readings" sheetId="3" r:id="rId3"/>
    <sheet name="Ammonium Readings" sheetId="4" r:id="rId4"/>
    <sheet name="Total P Readings" sheetId="6" r:id="rId5"/>
    <sheet name="Filter Weights and Reading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" i="2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" i="6"/>
  <c r="N29" i="1"/>
  <c r="H29" i="1"/>
  <c r="E28" i="1"/>
  <c r="I27" i="1"/>
  <c r="I28" i="1"/>
  <c r="I29" i="1"/>
  <c r="I30" i="1"/>
  <c r="P10" i="1" l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4" i="1"/>
  <c r="P5" i="1"/>
  <c r="P6" i="1"/>
  <c r="P7" i="1"/>
  <c r="P8" i="1"/>
  <c r="P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I3" i="5"/>
  <c r="D3" i="6" s="1"/>
  <c r="I4" i="5"/>
  <c r="D4" i="6" s="1"/>
  <c r="I5" i="5"/>
  <c r="D5" i="6" s="1"/>
  <c r="I6" i="5"/>
  <c r="D6" i="6" s="1"/>
  <c r="I7" i="5"/>
  <c r="D7" i="6" s="1"/>
  <c r="I8" i="5"/>
  <c r="D8" i="6" s="1"/>
  <c r="I9" i="5"/>
  <c r="D9" i="6" s="1"/>
  <c r="I10" i="5"/>
  <c r="D10" i="6" s="1"/>
  <c r="I11" i="5"/>
  <c r="D11" i="6" s="1"/>
  <c r="I12" i="5"/>
  <c r="D12" i="6" s="1"/>
  <c r="I13" i="5"/>
  <c r="D13" i="6" s="1"/>
  <c r="I14" i="5"/>
  <c r="D14" i="6" s="1"/>
  <c r="I15" i="5"/>
  <c r="D15" i="6" s="1"/>
  <c r="I16" i="5"/>
  <c r="D16" i="6" s="1"/>
  <c r="I17" i="5"/>
  <c r="D17" i="6" s="1"/>
  <c r="I18" i="5"/>
  <c r="D18" i="6" s="1"/>
  <c r="I19" i="5"/>
  <c r="D19" i="6" s="1"/>
  <c r="I20" i="5"/>
  <c r="D20" i="6" s="1"/>
  <c r="I21" i="5"/>
  <c r="D21" i="6" s="1"/>
  <c r="I22" i="5"/>
  <c r="D22" i="6" s="1"/>
  <c r="I23" i="5"/>
  <c r="D23" i="6" s="1"/>
  <c r="I24" i="5"/>
  <c r="D24" i="6" s="1"/>
  <c r="I25" i="5"/>
  <c r="D25" i="6" s="1"/>
  <c r="I2" i="5"/>
  <c r="D2" i="6" s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" i="5"/>
  <c r="P30" i="1" l="1"/>
  <c r="P29" i="1"/>
  <c r="P28" i="1"/>
  <c r="P27" i="1"/>
  <c r="O30" i="1" l="1"/>
  <c r="N30" i="1"/>
  <c r="M30" i="1"/>
  <c r="L30" i="1"/>
  <c r="K30" i="1"/>
  <c r="J30" i="1"/>
  <c r="H30" i="1"/>
  <c r="E30" i="1"/>
  <c r="O29" i="1"/>
  <c r="M29" i="1"/>
  <c r="L29" i="1"/>
  <c r="K29" i="1"/>
  <c r="J29" i="1"/>
  <c r="N28" i="1"/>
  <c r="M28" i="1"/>
  <c r="L28" i="1"/>
  <c r="K28" i="1"/>
  <c r="H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<sst xmlns="http://schemas.openxmlformats.org/spreadsheetml/2006/main" count="158" uniqueCount="77">
  <si>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</si>
  <si>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</si>
  <si>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</si>
  <si>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</si>
  <si>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</si>
  <si>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</si>
  <si>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</si>
  <si>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</si>
  <si>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</si>
  <si>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</si>
  <si>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</si>
  <si>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</si>
  <si>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</si>
  <si>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</si>
  <si>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</si>
  <si>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</si>
  <si>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</si>
  <si>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</si>
  <si>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</si>
  <si>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</si>
  <si>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</si>
  <si>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</si>
  <si>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</si>
  <si>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</si>
  <si>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</si>
  <si>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</si>
  <si>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</si>
  <si>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</si>
  <si>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</si>
  <si>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</si>
  <si>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</si>
  <si>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</si>
  <si>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</si>
  <si>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</si>
  <si>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</si>
  <si>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</si>
  <si>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</si>
  <si>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</si>
  <si>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</si>
  <si>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</si>
  <si>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</si>
  <si>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</si>
  <si>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</si>
  <si>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</si>
  <si>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</si>
  <si>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</si>
  <si>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</si>
  <si>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</si>
  <si>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</si>
  <si>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</si>
  <si>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</si>
  <si>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</si>
  <si>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</si>
  <si>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</si>
  <si>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</si>
  <si>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</si>
  <si>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</si>
  <si>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</si>
  <si>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Site #</t>
  </si>
  <si>
    <t>Fil Wgt</t>
  </si>
  <si>
    <t># mL</t>
  </si>
  <si>
    <t>Dry Wgt</t>
  </si>
  <si>
    <t>TSS mg/L</t>
  </si>
  <si>
    <t>Goose Pond</t>
  </si>
  <si>
    <t>Mimosa</t>
  </si>
  <si>
    <t>CW Stream</t>
  </si>
  <si>
    <t>Site</t>
  </si>
  <si>
    <t>Abs</t>
  </si>
  <si>
    <t>Conc</t>
  </si>
  <si>
    <t>abs</t>
  </si>
  <si>
    <t>conc</t>
  </si>
  <si>
    <t>Total P</t>
  </si>
  <si>
    <t>multiplicative role</t>
  </si>
  <si>
    <t>site</t>
  </si>
  <si>
    <t>Bacteria in fecal coliform colonies per 100 mL (no data 1/21)</t>
  </si>
  <si>
    <t>College Creek Alliance Water Quality Survey, April 2023</t>
  </si>
  <si>
    <t>use slope from 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</si>
</sst>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2.1514873140857392E-2"/>
                  <c:y val="-6.7308982210557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'DIP Readings'!$I$2:$I$6</c:f>
              <c:numCache>
                <c:formatCode>General</c:formatCode>
                <c:ptCount val="5"/>
                <c:pt idx="0">
                  <c:v>0</c:v>
                </c:pt>
                <c:pt idx="1">
                  <c:v>37</c:v>
                </c:pt>
                <c:pt idx="2">
                  <c:v>98</c:v>
                </c:pt>
                <c:pt idx="3">
                  <c:v>204</c:v>
                </c:pt>
                <c:pt idx="4">
                  <c:v>291</c:v>
                </c:pt>
              </c:numCache>
            </c:numRef>
          </c:xVal>
          <c:yVal>
            <c:numRef>
              <c:f>'DIP Readings'!$J$2:$J$6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0C-9445-B421-9D3696924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295624"/>
        <c:axId val="309289744"/>
      </c:scatterChart>
      <c:valAx>
        <c:axId val="309295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289744"/>
        <c:crosses val="autoZero"/>
        <c:crossBetween val="midCat"/>
      </c:valAx>
      <c:valAx>
        <c:axId val="30928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295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'Nitrate Readings'!$G$3:$G$8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110</c:v>
                </c:pt>
                <c:pt idx="3">
                  <c:v>201</c:v>
                </c:pt>
                <c:pt idx="4">
                  <c:v>734</c:v>
                </c:pt>
                <c:pt idx="5">
                  <c:v>1642</c:v>
                </c:pt>
              </c:numCache>
            </c:numRef>
          </c:xVal>
          <c:yVal>
            <c:numRef>
              <c:f>'Nitrate Readings'!$H$3:$H$8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D-4290-87FF-23172557B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910872"/>
        <c:axId val="461915576"/>
      </c:scatterChart>
      <c:valAx>
        <c:axId val="46191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15576"/>
        <c:crosses val="autoZero"/>
        <c:crossBetween val="midCat"/>
      </c:valAx>
      <c:valAx>
        <c:axId val="46191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10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'Ammonium Readings'!$E$2:$E$7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77</c:v>
                </c:pt>
                <c:pt idx="4">
                  <c:v>138</c:v>
                </c:pt>
                <c:pt idx="5">
                  <c:v>237</c:v>
                </c:pt>
              </c:numCache>
            </c:numRef>
          </c:xVal>
          <c:yVal>
            <c:numRef>
              <c:f>'Ammonium Readings'!$F$2:$F$7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5A-7D45-8623-522183BF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912048"/>
        <c:axId val="461914008"/>
      </c:scatterChart>
      <c:valAx>
        <c:axId val="46191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14008"/>
        <c:crosses val="autoZero"/>
        <c:crossBetween val="midCat"/>
      </c:valAx>
      <c:valAx>
        <c:axId val="46191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1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136525</xdr:colOff>
      <xdr:row>8</xdr:row>
      <xdr:rowOff>107950</xdr:rowOff>
    </xdr:from>
    <xdr:to>
      <xdr:col>13</xdr:col>
      <xdr:colOff>31750</xdr:colOff>
      <xdr:row>22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862BB-974E-5E46-9ACB-FCE11699B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15</xdr:row>
      <xdr:rowOff>114300</xdr:rowOff>
    </xdr:from>
    <xdr:to>
      <xdr:col>16</xdr:col>
      <xdr:colOff>214312</xdr:colOff>
      <xdr:row>30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5</xdr:row>
      <xdr:rowOff>6350</xdr:rowOff>
    </xdr:from>
    <xdr:to>
      <xdr:col>15</xdr:col>
      <xdr:colOff>165100</xdr:colOff>
      <xdr:row>19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545938-4153-9340-9296-1BC7AA41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115" zoomScaleNormal="115" workbookViewId="0">
      <selection activeCell="Q7" sqref="Q7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7" width="5.5703125" customWidth="1"/>
    <col min="8" max="8" width="4.7109375" customWidth="1"/>
    <col min="9" max="9" width="5.42578125" customWidth="1"/>
    <col min="10" max="10" width="5.7109375" customWidth="1"/>
  </cols>
  <sheetData>
    <row r="1" spans="1:19" x14ac:dyDescent="0.25">
      <c r="A1" s="1" t="s">
        <v>75</v>
      </c>
    </row>
    <row r="2" spans="1:19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9" x14ac:dyDescent="0.25">
      <c r="A3" s="4">
        <v>1</v>
      </c>
      <c r="B3" s="5" t="s">
        <v>17</v>
      </c>
      <c r="C3" s="5" t="s">
        <v>18</v>
      </c>
      <c r="D3" s="6">
        <v>45037</v>
      </c>
      <c r="E3" s="7">
        <v>13.3</v>
      </c>
      <c r="F3" s="8">
        <v>430</v>
      </c>
      <c r="G3" s="9">
        <v>7.8</v>
      </c>
      <c r="H3" s="8">
        <v>73</v>
      </c>
      <c r="I3" s="8">
        <v>33</v>
      </c>
      <c r="J3" s="9">
        <v>7.33</v>
      </c>
      <c r="K3" s="10">
        <v>1.600000000000712</v>
      </c>
      <c r="L3" s="11">
        <v>0.15748000000000001</v>
      </c>
      <c r="M3" s="11">
        <v>0.30479999999999996</v>
      </c>
      <c r="N3" s="10">
        <v>11.760999999999999</v>
      </c>
      <c r="O3" s="10">
        <v>0.78300000000000003</v>
      </c>
      <c r="P3" s="12">
        <f>(N3+O3)/M3</f>
        <v>41.15485564304462</v>
      </c>
      <c r="Q3" s="8">
        <v>120</v>
      </c>
      <c r="R3" s="8"/>
      <c r="S3" s="8"/>
    </row>
    <row r="4" spans="1:19" x14ac:dyDescent="0.25">
      <c r="A4" s="4">
        <v>2</v>
      </c>
      <c r="B4" s="5" t="s">
        <v>19</v>
      </c>
      <c r="C4" s="5" t="s">
        <v>18</v>
      </c>
      <c r="D4" s="6">
        <v>45037</v>
      </c>
      <c r="E4" s="7">
        <v>13.1</v>
      </c>
      <c r="F4" s="8">
        <v>545</v>
      </c>
      <c r="G4" s="9">
        <v>7.24</v>
      </c>
      <c r="H4" s="8">
        <v>68</v>
      </c>
      <c r="I4" s="8">
        <v>0</v>
      </c>
      <c r="J4" s="9">
        <v>7.29</v>
      </c>
      <c r="K4" s="10">
        <v>1.3999999999998458</v>
      </c>
      <c r="L4" s="11">
        <v>0.17983199999999999</v>
      </c>
      <c r="M4" s="11">
        <v>5.0799999999999998E-2</v>
      </c>
      <c r="N4" s="10">
        <v>25.688499999999998</v>
      </c>
      <c r="O4" s="10">
        <v>0.65250000000000008</v>
      </c>
      <c r="P4" s="12">
        <f t="shared" ref="P4:P26" si="0">(N4+O4)/M4</f>
        <v>518.52362204724409</v>
      </c>
      <c r="Q4" s="8">
        <v>120</v>
      </c>
      <c r="R4" s="8"/>
      <c r="S4" s="8"/>
    </row>
    <row r="5" spans="1:19" x14ac:dyDescent="0.25">
      <c r="A5" s="4">
        <v>3</v>
      </c>
      <c r="B5" s="5" t="s">
        <v>20</v>
      </c>
      <c r="C5" s="5" t="s">
        <v>18</v>
      </c>
      <c r="D5" s="6">
        <v>45037</v>
      </c>
      <c r="E5" s="7">
        <v>14.9</v>
      </c>
      <c r="F5" s="8">
        <v>406</v>
      </c>
      <c r="G5" s="11">
        <v>6</v>
      </c>
      <c r="H5" s="8">
        <v>59</v>
      </c>
      <c r="I5" s="8">
        <v>0</v>
      </c>
      <c r="J5" s="9">
        <v>7.23</v>
      </c>
      <c r="K5" s="10">
        <v>5.1851851851849426</v>
      </c>
      <c r="L5" s="11">
        <v>0.4575762962962962</v>
      </c>
      <c r="M5" s="11">
        <v>0.81279999999999997</v>
      </c>
      <c r="N5" s="10">
        <v>19.003299999999999</v>
      </c>
      <c r="O5" s="10">
        <v>0.65250000000000008</v>
      </c>
      <c r="P5" s="12">
        <f t="shared" si="0"/>
        <v>24.182824803149607</v>
      </c>
      <c r="Q5" s="8">
        <v>70</v>
      </c>
      <c r="R5" s="8"/>
      <c r="S5" s="8"/>
    </row>
    <row r="6" spans="1:19" x14ac:dyDescent="0.25">
      <c r="A6" s="4">
        <v>4</v>
      </c>
      <c r="B6" s="5" t="s">
        <v>21</v>
      </c>
      <c r="C6" s="5" t="s">
        <v>22</v>
      </c>
      <c r="D6" s="6">
        <v>45037</v>
      </c>
      <c r="E6" s="7">
        <v>19.399999999999999</v>
      </c>
      <c r="F6" s="8">
        <v>292</v>
      </c>
      <c r="G6" s="9">
        <v>6.77</v>
      </c>
      <c r="H6" s="8">
        <v>73</v>
      </c>
      <c r="I6" s="8">
        <v>0</v>
      </c>
      <c r="J6" s="9">
        <v>7.36</v>
      </c>
      <c r="K6" s="10">
        <v>0.49999999999972289</v>
      </c>
      <c r="L6" s="11">
        <v>0.104648</v>
      </c>
      <c r="M6" s="11">
        <v>2.1844000000000001</v>
      </c>
      <c r="N6" s="10">
        <v>4.7662999999999993</v>
      </c>
      <c r="O6" s="10">
        <v>0.78300000000000003</v>
      </c>
      <c r="P6" s="12">
        <f t="shared" si="0"/>
        <v>2.5404229994506498</v>
      </c>
      <c r="Q6" s="8">
        <v>120</v>
      </c>
      <c r="R6" s="8"/>
      <c r="S6" s="8"/>
    </row>
    <row r="7" spans="1:19" x14ac:dyDescent="0.25">
      <c r="A7" s="4">
        <v>5</v>
      </c>
      <c r="B7" s="5" t="s">
        <v>23</v>
      </c>
      <c r="C7" s="5" t="s">
        <v>22</v>
      </c>
      <c r="D7" s="6">
        <v>45037</v>
      </c>
      <c r="E7" s="7">
        <v>20.6</v>
      </c>
      <c r="F7" s="8">
        <v>41</v>
      </c>
      <c r="G7" s="9">
        <v>5.7</v>
      </c>
      <c r="H7" s="8">
        <v>63</v>
      </c>
      <c r="I7" s="8">
        <v>33</v>
      </c>
      <c r="J7" s="9">
        <v>6.6</v>
      </c>
      <c r="K7" s="10">
        <v>12.903225806451625</v>
      </c>
      <c r="L7" s="11">
        <v>0.82590967741935473</v>
      </c>
      <c r="M7" s="11">
        <v>2.3367999999999998</v>
      </c>
      <c r="N7" s="10">
        <v>20.1175</v>
      </c>
      <c r="O7" s="10">
        <v>3.1320000000000001</v>
      </c>
      <c r="P7" s="12">
        <f t="shared" si="0"/>
        <v>9.949289626840125</v>
      </c>
      <c r="Q7" s="8">
        <v>25</v>
      </c>
      <c r="R7" s="8"/>
      <c r="S7" s="8"/>
    </row>
    <row r="8" spans="1:19" x14ac:dyDescent="0.25">
      <c r="A8" s="4">
        <v>6</v>
      </c>
      <c r="B8" s="5" t="s">
        <v>24</v>
      </c>
      <c r="C8" s="5" t="s">
        <v>18</v>
      </c>
      <c r="D8" s="6">
        <v>45037</v>
      </c>
      <c r="E8" s="7">
        <v>17.7</v>
      </c>
      <c r="F8" s="8">
        <v>348</v>
      </c>
      <c r="G8" s="9">
        <v>5.19</v>
      </c>
      <c r="H8" s="8">
        <v>54</v>
      </c>
      <c r="I8" s="8">
        <v>0</v>
      </c>
      <c r="J8" s="9">
        <v>7.25</v>
      </c>
      <c r="K8" s="10">
        <v>3.4848484848484373</v>
      </c>
      <c r="L8" s="11">
        <v>0.37715151515151513</v>
      </c>
      <c r="M8" s="11">
        <v>0.30479999999999996</v>
      </c>
      <c r="N8" s="10">
        <v>26.307499999999997</v>
      </c>
      <c r="O8" s="10">
        <v>1.044</v>
      </c>
      <c r="P8" s="12">
        <f t="shared" si="0"/>
        <v>89.735892388451447</v>
      </c>
      <c r="Q8" s="8">
        <v>40</v>
      </c>
      <c r="R8" s="8"/>
      <c r="S8" s="8"/>
    </row>
    <row r="9" spans="1:19" x14ac:dyDescent="0.25">
      <c r="A9" s="4">
        <v>7</v>
      </c>
      <c r="B9" s="5" t="s">
        <v>25</v>
      </c>
      <c r="C9" s="5" t="s">
        <v>18</v>
      </c>
      <c r="D9" s="6">
        <v>45037</v>
      </c>
      <c r="E9" s="7">
        <v>10.7</v>
      </c>
      <c r="F9" s="8">
        <v>660</v>
      </c>
      <c r="G9" s="9">
        <v>6.79</v>
      </c>
      <c r="H9" s="8">
        <v>66</v>
      </c>
      <c r="I9" s="8">
        <v>33</v>
      </c>
      <c r="J9" s="9">
        <v>7.14</v>
      </c>
      <c r="K9" s="10">
        <v>3.5668789808913268</v>
      </c>
      <c r="L9" s="11">
        <v>0.31580127388535029</v>
      </c>
      <c r="M9" s="11">
        <v>0.15239999999999998</v>
      </c>
      <c r="N9" s="10">
        <v>7.4279999999999999</v>
      </c>
      <c r="O9" s="10">
        <v>0.65250000000000008</v>
      </c>
      <c r="P9" s="12">
        <f t="shared" si="0"/>
        <v>53.021653543307096</v>
      </c>
      <c r="Q9" s="8">
        <v>85</v>
      </c>
      <c r="R9" s="8"/>
      <c r="S9" s="8"/>
    </row>
    <row r="10" spans="1:19" x14ac:dyDescent="0.25">
      <c r="A10" s="4">
        <v>8</v>
      </c>
      <c r="B10" s="5" t="s">
        <v>26</v>
      </c>
      <c r="C10" s="5" t="s">
        <v>22</v>
      </c>
      <c r="D10" s="6">
        <v>45037</v>
      </c>
      <c r="E10" s="7">
        <v>19.3</v>
      </c>
      <c r="F10" s="8">
        <v>304</v>
      </c>
      <c r="G10" s="9">
        <v>8.5</v>
      </c>
      <c r="H10" s="8">
        <v>91</v>
      </c>
      <c r="I10" s="8">
        <v>0</v>
      </c>
      <c r="J10" s="9">
        <v>7.55</v>
      </c>
      <c r="K10" s="10">
        <v>0.20000000000042206</v>
      </c>
      <c r="L10" s="11">
        <v>4.2672000000000002E-2</v>
      </c>
      <c r="M10" s="11">
        <v>0.20319999999999999</v>
      </c>
      <c r="N10" s="10">
        <v>6.8708999999999998</v>
      </c>
      <c r="O10" s="10">
        <v>0</v>
      </c>
      <c r="P10" s="12">
        <f t="shared" si="0"/>
        <v>33.813484251968504</v>
      </c>
      <c r="Q10" s="8">
        <v>120</v>
      </c>
      <c r="R10" s="8"/>
      <c r="S10" s="8"/>
    </row>
    <row r="11" spans="1:19" x14ac:dyDescent="0.25">
      <c r="A11" s="4">
        <v>9</v>
      </c>
      <c r="B11" s="5" t="s">
        <v>27</v>
      </c>
      <c r="C11" s="5" t="s">
        <v>28</v>
      </c>
      <c r="D11" s="6">
        <v>45037</v>
      </c>
      <c r="E11" s="7">
        <v>15.6</v>
      </c>
      <c r="F11" s="8">
        <v>3878</v>
      </c>
      <c r="G11" s="9">
        <v>6.98</v>
      </c>
      <c r="H11" s="8">
        <v>70</v>
      </c>
      <c r="I11" s="8">
        <v>0</v>
      </c>
      <c r="J11" s="9">
        <v>7.13</v>
      </c>
      <c r="K11" s="10">
        <v>5.3164556962025085</v>
      </c>
      <c r="L11" s="11">
        <v>0.33180759493670886</v>
      </c>
      <c r="M11" s="11">
        <v>7.1120000000000001</v>
      </c>
      <c r="N11" s="10">
        <v>11.6991</v>
      </c>
      <c r="O11" s="10">
        <v>1.3050000000000002</v>
      </c>
      <c r="P11" s="12">
        <f t="shared" si="0"/>
        <v>1.828473003374578</v>
      </c>
      <c r="Q11" s="8">
        <v>20</v>
      </c>
      <c r="R11" s="8"/>
      <c r="S11" s="8"/>
    </row>
    <row r="12" spans="1:19" x14ac:dyDescent="0.25">
      <c r="A12" s="4">
        <v>10</v>
      </c>
      <c r="B12" s="5" t="s">
        <v>29</v>
      </c>
      <c r="C12" s="5" t="s">
        <v>28</v>
      </c>
      <c r="D12" s="6">
        <v>45037</v>
      </c>
      <c r="E12" s="7">
        <v>18.5</v>
      </c>
      <c r="F12" s="8">
        <v>5850</v>
      </c>
      <c r="G12" s="9">
        <v>8.1999999999999993</v>
      </c>
      <c r="H12" s="8">
        <v>87</v>
      </c>
      <c r="I12" s="8">
        <v>33</v>
      </c>
      <c r="J12" s="9">
        <v>7.34</v>
      </c>
      <c r="K12" s="10">
        <v>20.909090909090626</v>
      </c>
      <c r="L12" s="11">
        <v>0.61190909090909096</v>
      </c>
      <c r="M12" s="11">
        <v>8.4835999999999991</v>
      </c>
      <c r="N12" s="10">
        <v>3.0330999999999997</v>
      </c>
      <c r="O12" s="10">
        <v>2.4795000000000003</v>
      </c>
      <c r="P12" s="12">
        <f t="shared" si="0"/>
        <v>0.64979489839219207</v>
      </c>
      <c r="Q12" s="8">
        <v>25</v>
      </c>
      <c r="R12" s="8"/>
      <c r="S12" s="8"/>
    </row>
    <row r="13" spans="1:19" x14ac:dyDescent="0.25">
      <c r="A13" s="4">
        <v>11</v>
      </c>
      <c r="B13" s="5" t="s">
        <v>30</v>
      </c>
      <c r="C13" s="5" t="s">
        <v>22</v>
      </c>
      <c r="D13" s="6">
        <v>45037</v>
      </c>
      <c r="E13" s="7">
        <v>18.899999999999999</v>
      </c>
      <c r="F13" s="8">
        <v>231</v>
      </c>
      <c r="G13" s="9">
        <v>7.6</v>
      </c>
      <c r="H13" s="8">
        <v>81</v>
      </c>
      <c r="I13" s="8">
        <v>0</v>
      </c>
      <c r="J13" s="9">
        <v>7.58</v>
      </c>
      <c r="K13" s="10">
        <v>1.2999999999996348</v>
      </c>
      <c r="L13" s="11">
        <v>0.127</v>
      </c>
      <c r="M13" s="11">
        <v>0.40639999999999998</v>
      </c>
      <c r="N13" s="10">
        <v>1.9188999999999998</v>
      </c>
      <c r="O13" s="10">
        <v>0.65250000000000008</v>
      </c>
      <c r="P13" s="12">
        <f t="shared" si="0"/>
        <v>6.3272637795275584</v>
      </c>
      <c r="Q13" s="8">
        <v>120</v>
      </c>
      <c r="R13" s="8"/>
      <c r="S13" s="8"/>
    </row>
    <row r="14" spans="1:19" x14ac:dyDescent="0.25">
      <c r="A14" s="4">
        <v>12</v>
      </c>
      <c r="B14" s="5" t="s">
        <v>31</v>
      </c>
      <c r="C14" s="5" t="s">
        <v>22</v>
      </c>
      <c r="D14" s="6">
        <v>45037</v>
      </c>
      <c r="E14" s="7">
        <v>21.8</v>
      </c>
      <c r="F14" s="8">
        <v>183</v>
      </c>
      <c r="G14" s="9">
        <v>9.6999999999999993</v>
      </c>
      <c r="H14" s="8">
        <v>109</v>
      </c>
      <c r="I14" s="8">
        <v>33</v>
      </c>
      <c r="J14" s="9">
        <v>7.91</v>
      </c>
      <c r="K14" s="10">
        <v>0.79999999999991189</v>
      </c>
      <c r="L14" s="11">
        <v>9.042399999999999E-2</v>
      </c>
      <c r="M14" s="11">
        <v>0.1016</v>
      </c>
      <c r="N14" s="10">
        <v>0.92849999999999999</v>
      </c>
      <c r="O14" s="10">
        <v>1.9575</v>
      </c>
      <c r="P14" s="12">
        <f t="shared" si="0"/>
        <v>28.405511811023626</v>
      </c>
      <c r="Q14" s="8">
        <v>120</v>
      </c>
      <c r="R14" s="8"/>
      <c r="S14" s="8"/>
    </row>
    <row r="15" spans="1:19" x14ac:dyDescent="0.25">
      <c r="A15" s="4">
        <v>13</v>
      </c>
      <c r="B15" s="5" t="s">
        <v>32</v>
      </c>
      <c r="C15" s="5" t="s">
        <v>28</v>
      </c>
      <c r="D15" s="6">
        <v>45037</v>
      </c>
      <c r="E15" s="7">
        <v>17.600000000000001</v>
      </c>
      <c r="F15" s="8">
        <v>2857</v>
      </c>
      <c r="G15" s="9">
        <v>7.46</v>
      </c>
      <c r="H15" s="8">
        <v>77</v>
      </c>
      <c r="I15" s="8">
        <v>33</v>
      </c>
      <c r="J15" s="9">
        <v>7.51</v>
      </c>
      <c r="K15" s="10">
        <v>4.1428571428576388</v>
      </c>
      <c r="L15" s="11">
        <v>0.33818285714285712</v>
      </c>
      <c r="M15" s="11">
        <v>9.0423999999999989</v>
      </c>
      <c r="N15" s="10">
        <v>2.5379</v>
      </c>
      <c r="O15" s="10">
        <v>1.3050000000000002</v>
      </c>
      <c r="P15" s="12">
        <f t="shared" si="0"/>
        <v>0.42498672918694158</v>
      </c>
      <c r="Q15" s="8">
        <v>20</v>
      </c>
      <c r="R15" s="8"/>
      <c r="S15" s="8"/>
    </row>
    <row r="16" spans="1:19" x14ac:dyDescent="0.25">
      <c r="A16" s="4">
        <v>14</v>
      </c>
      <c r="B16" s="5" t="s">
        <v>33</v>
      </c>
      <c r="C16" s="5" t="s">
        <v>28</v>
      </c>
      <c r="D16" s="6">
        <v>45037</v>
      </c>
      <c r="E16" s="7">
        <v>18</v>
      </c>
      <c r="F16" s="8">
        <v>1916</v>
      </c>
      <c r="G16" s="9">
        <v>8.8000000000000007</v>
      </c>
      <c r="H16" s="8">
        <v>92</v>
      </c>
      <c r="I16" s="8">
        <v>0</v>
      </c>
      <c r="J16" s="9">
        <v>7.61</v>
      </c>
      <c r="K16" s="10">
        <v>7.9999999999991189</v>
      </c>
      <c r="L16" s="11">
        <v>0.54864000000000002</v>
      </c>
      <c r="M16" s="11">
        <v>1.1683999999999999</v>
      </c>
      <c r="N16" s="10">
        <v>2.1665000000000001</v>
      </c>
      <c r="O16" s="10">
        <v>1.3050000000000002</v>
      </c>
      <c r="P16" s="12">
        <f t="shared" si="0"/>
        <v>2.9711571379664505</v>
      </c>
      <c r="Q16" s="8">
        <v>20</v>
      </c>
      <c r="R16" s="8"/>
      <c r="S16" s="8"/>
    </row>
    <row r="17" spans="1:19" x14ac:dyDescent="0.25">
      <c r="A17" s="4">
        <v>15</v>
      </c>
      <c r="B17" s="5" t="s">
        <v>34</v>
      </c>
      <c r="C17" s="5" t="s">
        <v>18</v>
      </c>
      <c r="D17" s="6">
        <v>45037</v>
      </c>
      <c r="E17" s="7">
        <v>13.1</v>
      </c>
      <c r="F17" s="8">
        <v>712</v>
      </c>
      <c r="G17" s="9">
        <v>7.8</v>
      </c>
      <c r="H17" s="8">
        <v>74</v>
      </c>
      <c r="I17" s="8">
        <v>0</v>
      </c>
      <c r="J17" s="9">
        <v>7.44</v>
      </c>
      <c r="K17" s="10">
        <v>0.79999999999991189</v>
      </c>
      <c r="L17" s="11">
        <v>7.8231999999999996E-2</v>
      </c>
      <c r="M17" s="11">
        <v>2.0827999999999998</v>
      </c>
      <c r="N17" s="10">
        <v>16.960599999999999</v>
      </c>
      <c r="O17" s="10">
        <v>0.78300000000000003</v>
      </c>
      <c r="P17" s="12">
        <f t="shared" si="0"/>
        <v>8.5191088918763214</v>
      </c>
      <c r="Q17" s="8">
        <v>120</v>
      </c>
      <c r="R17" s="8"/>
      <c r="S17" s="8"/>
    </row>
    <row r="18" spans="1:19" x14ac:dyDescent="0.25">
      <c r="A18" s="4">
        <v>16</v>
      </c>
      <c r="B18" s="5" t="s">
        <v>35</v>
      </c>
      <c r="C18" s="5" t="s">
        <v>22</v>
      </c>
      <c r="D18" s="6">
        <v>45037</v>
      </c>
      <c r="E18" s="7">
        <v>20.2</v>
      </c>
      <c r="F18" s="8">
        <v>680</v>
      </c>
      <c r="G18" s="9">
        <v>7.86</v>
      </c>
      <c r="H18" s="8">
        <v>86</v>
      </c>
      <c r="I18" s="8">
        <v>0</v>
      </c>
      <c r="J18" s="9">
        <v>7.62</v>
      </c>
      <c r="K18" s="10">
        <v>1.5000000000000568</v>
      </c>
      <c r="L18" s="11">
        <v>0.14122399999999999</v>
      </c>
      <c r="M18" s="11">
        <v>1.1175999999999999</v>
      </c>
      <c r="N18" s="10">
        <v>14.360799999999999</v>
      </c>
      <c r="O18" s="10">
        <v>0.78300000000000003</v>
      </c>
      <c r="P18" s="12">
        <f t="shared" si="0"/>
        <v>13.550286327845383</v>
      </c>
      <c r="Q18" s="8">
        <v>70</v>
      </c>
      <c r="R18" s="8"/>
      <c r="S18" s="8"/>
    </row>
    <row r="19" spans="1:19" x14ac:dyDescent="0.25">
      <c r="A19" s="4">
        <v>17</v>
      </c>
      <c r="B19" s="5" t="s">
        <v>36</v>
      </c>
      <c r="C19" s="5" t="s">
        <v>22</v>
      </c>
      <c r="D19" s="6">
        <v>45037</v>
      </c>
      <c r="E19" s="7">
        <v>20</v>
      </c>
      <c r="F19" s="8">
        <v>209</v>
      </c>
      <c r="G19" s="9">
        <v>7.2</v>
      </c>
      <c r="H19" s="8">
        <v>78</v>
      </c>
      <c r="I19" s="8">
        <v>0</v>
      </c>
      <c r="J19" s="9">
        <v>7.32</v>
      </c>
      <c r="K19" s="10">
        <v>1.7999999999993577</v>
      </c>
      <c r="L19" s="11">
        <v>0.16256000000000001</v>
      </c>
      <c r="M19" s="11">
        <v>6.9596</v>
      </c>
      <c r="N19" s="10">
        <v>3.0949999999999998</v>
      </c>
      <c r="O19" s="10">
        <v>1.827</v>
      </c>
      <c r="P19" s="12">
        <f t="shared" si="0"/>
        <v>0.70722455313523758</v>
      </c>
      <c r="Q19" s="8">
        <v>30</v>
      </c>
      <c r="R19" s="8"/>
      <c r="S19" s="8"/>
    </row>
    <row r="20" spans="1:19" x14ac:dyDescent="0.25">
      <c r="A20" s="4">
        <v>18</v>
      </c>
      <c r="B20" s="5" t="s">
        <v>37</v>
      </c>
      <c r="C20" s="5" t="s">
        <v>18</v>
      </c>
      <c r="D20" s="6">
        <v>45037</v>
      </c>
      <c r="E20" s="7">
        <v>18.2</v>
      </c>
      <c r="F20" s="8">
        <v>750</v>
      </c>
      <c r="G20" s="9">
        <v>6.92</v>
      </c>
      <c r="H20" s="8">
        <v>73</v>
      </c>
      <c r="I20" s="8">
        <v>0</v>
      </c>
      <c r="J20" s="9">
        <v>7.52</v>
      </c>
      <c r="K20" s="10">
        <v>5.2000000000003155</v>
      </c>
      <c r="L20" s="11">
        <v>0.277368</v>
      </c>
      <c r="M20" s="11">
        <v>6.8071999999999999</v>
      </c>
      <c r="N20" s="10">
        <v>18.3843</v>
      </c>
      <c r="O20" s="10">
        <v>0.78300000000000003</v>
      </c>
      <c r="P20" s="12">
        <f t="shared" si="0"/>
        <v>2.8157392172993303</v>
      </c>
      <c r="Q20" s="8">
        <v>35</v>
      </c>
      <c r="R20" s="8"/>
      <c r="S20" s="8"/>
    </row>
    <row r="21" spans="1:19" x14ac:dyDescent="0.25">
      <c r="A21" s="4">
        <v>19</v>
      </c>
      <c r="B21" s="5" t="s">
        <v>38</v>
      </c>
      <c r="C21" s="5" t="s">
        <v>28</v>
      </c>
      <c r="D21" s="6">
        <v>45037</v>
      </c>
      <c r="E21" s="7">
        <v>18.8</v>
      </c>
      <c r="F21" s="8">
        <v>1705</v>
      </c>
      <c r="G21" s="9">
        <v>9.11</v>
      </c>
      <c r="H21" s="8">
        <v>97</v>
      </c>
      <c r="I21" s="8">
        <v>0</v>
      </c>
      <c r="J21" s="9">
        <v>7.52</v>
      </c>
      <c r="K21" s="10">
        <v>3.7837837837833672</v>
      </c>
      <c r="L21" s="11">
        <v>0.33637837837837836</v>
      </c>
      <c r="M21" s="11">
        <v>1.016</v>
      </c>
      <c r="N21" s="10">
        <v>5.8804999999999996</v>
      </c>
      <c r="O21" s="10">
        <v>1.3050000000000002</v>
      </c>
      <c r="P21" s="12">
        <f t="shared" si="0"/>
        <v>7.0723425196850389</v>
      </c>
      <c r="Q21" s="8">
        <v>25</v>
      </c>
      <c r="R21" s="8"/>
      <c r="S21" s="8"/>
    </row>
    <row r="22" spans="1:19" x14ac:dyDescent="0.25">
      <c r="A22" s="4">
        <v>20</v>
      </c>
      <c r="B22" s="5" t="s">
        <v>39</v>
      </c>
      <c r="C22" s="5" t="s">
        <v>22</v>
      </c>
      <c r="D22" s="6">
        <v>45037</v>
      </c>
      <c r="E22" s="7">
        <v>20.2</v>
      </c>
      <c r="F22" s="8">
        <v>265</v>
      </c>
      <c r="G22" s="9">
        <v>9.5</v>
      </c>
      <c r="H22" s="8">
        <v>103</v>
      </c>
      <c r="I22" s="8">
        <v>0</v>
      </c>
      <c r="J22" s="9">
        <v>7.8</v>
      </c>
      <c r="K22" s="10">
        <v>3.2727272727271814</v>
      </c>
      <c r="L22" s="11">
        <v>0.27093333333333336</v>
      </c>
      <c r="M22" s="11">
        <v>18.694399999999998</v>
      </c>
      <c r="N22" s="10">
        <v>1.9188999999999998</v>
      </c>
      <c r="O22" s="10">
        <v>0.91349999999999998</v>
      </c>
      <c r="P22" s="12">
        <f t="shared" si="0"/>
        <v>0.15151061280383432</v>
      </c>
      <c r="Q22" s="8">
        <v>120</v>
      </c>
      <c r="R22" s="8"/>
      <c r="S22" s="8"/>
    </row>
    <row r="23" spans="1:19" x14ac:dyDescent="0.25">
      <c r="A23" s="4">
        <v>21</v>
      </c>
      <c r="B23" s="5" t="s">
        <v>40</v>
      </c>
      <c r="C23" s="5" t="s">
        <v>18</v>
      </c>
      <c r="D23" s="6">
        <v>45037</v>
      </c>
      <c r="E23" s="7">
        <v>13.1</v>
      </c>
      <c r="F23" s="8">
        <v>145</v>
      </c>
      <c r="G23" s="9">
        <v>8.3000000000000007</v>
      </c>
      <c r="H23" s="8">
        <v>80</v>
      </c>
      <c r="I23" s="8">
        <v>0</v>
      </c>
      <c r="J23" s="9">
        <v>6.71</v>
      </c>
      <c r="K23" s="10">
        <v>2.1518987341772591</v>
      </c>
      <c r="L23" s="11">
        <v>0.2829367088607595</v>
      </c>
      <c r="M23" s="11">
        <v>1.1683999999999999</v>
      </c>
      <c r="N23" s="10">
        <v>5.8186</v>
      </c>
      <c r="O23" s="10">
        <v>2.871</v>
      </c>
      <c r="P23" s="12">
        <f t="shared" si="0"/>
        <v>7.4371790482711413</v>
      </c>
      <c r="Q23" s="8">
        <v>120</v>
      </c>
      <c r="R23" s="8"/>
      <c r="S23" s="8"/>
    </row>
    <row r="24" spans="1:19" x14ac:dyDescent="0.25">
      <c r="A24" s="4">
        <v>22</v>
      </c>
      <c r="B24" s="5" t="s">
        <v>41</v>
      </c>
      <c r="C24" s="5" t="s">
        <v>18</v>
      </c>
      <c r="D24" s="6">
        <v>45037</v>
      </c>
      <c r="E24" s="7">
        <v>14.6</v>
      </c>
      <c r="F24" s="8">
        <v>522</v>
      </c>
      <c r="G24" s="9">
        <v>8.65</v>
      </c>
      <c r="H24" s="8">
        <v>84</v>
      </c>
      <c r="I24" s="8">
        <v>33</v>
      </c>
      <c r="J24" s="9">
        <v>7.39</v>
      </c>
      <c r="K24" s="10">
        <v>7.799999999999585</v>
      </c>
      <c r="L24" s="11">
        <v>0.23571199999999998</v>
      </c>
      <c r="M24" s="11">
        <v>0.20319999999999999</v>
      </c>
      <c r="N24" s="10">
        <v>28.907299999999999</v>
      </c>
      <c r="O24" s="10">
        <v>0.65250000000000008</v>
      </c>
      <c r="P24" s="12">
        <f t="shared" si="0"/>
        <v>145.47145669291339</v>
      </c>
      <c r="Q24" s="8">
        <v>50</v>
      </c>
      <c r="R24" s="8"/>
      <c r="S24" s="8"/>
    </row>
    <row r="25" spans="1:19" x14ac:dyDescent="0.25">
      <c r="A25" s="4">
        <v>23</v>
      </c>
      <c r="B25" s="5" t="s">
        <v>38</v>
      </c>
      <c r="C25" s="5" t="s">
        <v>28</v>
      </c>
      <c r="D25" s="6">
        <v>45037</v>
      </c>
      <c r="E25" s="7">
        <v>20</v>
      </c>
      <c r="F25" s="8">
        <v>2300</v>
      </c>
      <c r="G25" s="9">
        <v>7.6</v>
      </c>
      <c r="H25" s="8">
        <v>83</v>
      </c>
      <c r="I25" s="8">
        <v>0</v>
      </c>
      <c r="J25" s="9">
        <v>7.44</v>
      </c>
      <c r="K25" s="10">
        <v>7.9999999999991189</v>
      </c>
      <c r="L25" s="11">
        <v>0.514096</v>
      </c>
      <c r="M25" s="11">
        <v>17.526</v>
      </c>
      <c r="N25" s="10">
        <v>1.7331999999999999</v>
      </c>
      <c r="O25" s="10">
        <v>6.9165000000000001</v>
      </c>
      <c r="P25" s="12">
        <f t="shared" si="0"/>
        <v>0.49353531895469582</v>
      </c>
      <c r="Q25" s="8">
        <v>30</v>
      </c>
      <c r="R25" s="8"/>
      <c r="S25" s="8"/>
    </row>
    <row r="26" spans="1:19" x14ac:dyDescent="0.25">
      <c r="A26" s="4">
        <v>24</v>
      </c>
      <c r="B26" s="5" t="s">
        <v>42</v>
      </c>
      <c r="C26" s="5" t="s">
        <v>18</v>
      </c>
      <c r="D26" s="6">
        <v>45037</v>
      </c>
      <c r="E26" s="7">
        <v>23.7</v>
      </c>
      <c r="F26" s="8">
        <v>1600</v>
      </c>
      <c r="G26" s="9">
        <v>7.29</v>
      </c>
      <c r="H26" s="8">
        <v>85</v>
      </c>
      <c r="I26" s="8">
        <v>0</v>
      </c>
      <c r="J26" s="9">
        <v>8.18</v>
      </c>
      <c r="K26" s="10">
        <v>13.199999999999434</v>
      </c>
      <c r="L26" s="11">
        <v>0.17983199999999999</v>
      </c>
      <c r="M26" s="11">
        <v>5.7404000000000002</v>
      </c>
      <c r="N26" s="10">
        <v>30.702399999999997</v>
      </c>
      <c r="O26" s="10">
        <v>0.39150000000000001</v>
      </c>
      <c r="P26" s="12">
        <f t="shared" si="0"/>
        <v>5.4166782802592151</v>
      </c>
      <c r="Q26" s="8">
        <v>120</v>
      </c>
      <c r="R26" s="8"/>
      <c r="S26" s="8"/>
    </row>
    <row r="27" spans="1:19" x14ac:dyDescent="0.25">
      <c r="B27" s="1" t="s">
        <v>43</v>
      </c>
      <c r="D27" s="6"/>
      <c r="E27" s="13">
        <f>AVERAGE(E3:E26)</f>
        <v>17.554166666666667</v>
      </c>
      <c r="F27" s="14">
        <f>AVERAGE(F3:F26)</f>
        <v>1117.875</v>
      </c>
      <c r="G27" s="15">
        <f>AVERAGE(G3:G26)</f>
        <v>7.623333333333334</v>
      </c>
      <c r="H27" s="14">
        <f>AVERAGE(H3:H26)</f>
        <v>79.416666666666671</v>
      </c>
      <c r="I27" s="14">
        <f t="shared" ref="I27" si="1">AVERAGE(I3:I26)</f>
        <v>9.625</v>
      </c>
      <c r="J27" s="15">
        <f t="shared" ref="J27:Q27" si="2">AVERAGE(J3:J26)</f>
        <v>7.4070833333333352</v>
      </c>
      <c r="K27" s="13">
        <f t="shared" si="2"/>
        <v>4.8673729998421686</v>
      </c>
      <c r="L27" s="15">
        <f t="shared" si="2"/>
        <v>0.29117944692973524</v>
      </c>
      <c r="M27" s="15">
        <f t="shared" si="2"/>
        <v>3.9158333333333331</v>
      </c>
      <c r="N27" s="13">
        <f t="shared" si="2"/>
        <v>11.332858333333336</v>
      </c>
      <c r="O27" s="13">
        <f t="shared" si="2"/>
        <v>1.4137500000000001</v>
      </c>
      <c r="P27" s="14">
        <f t="shared" si="2"/>
        <v>41.881845588582131</v>
      </c>
      <c r="Q27" s="14">
        <f t="shared" si="2"/>
        <v>72.708333333333329</v>
      </c>
      <c r="R27" s="8"/>
      <c r="S27" s="8"/>
    </row>
    <row r="28" spans="1:19" x14ac:dyDescent="0.25">
      <c r="B28" s="1" t="s">
        <v>44</v>
      </c>
      <c r="E28" s="13">
        <f>AVERAGE(E3,E4,E5,E8,E9,E17,E20,E23,E24)</f>
        <v>14.299999999999999</v>
      </c>
      <c r="F28" s="14">
        <f>AVERAGE(F3,F4,F5,F8,F9,F17,F20,F23,F24)</f>
        <v>502</v>
      </c>
      <c r="G28" s="15">
        <f>AVERAGE(G3,G4,G5,G8,G9,G17,G20,G23,G24)</f>
        <v>7.1877777777777787</v>
      </c>
      <c r="H28" s="14">
        <f t="shared" ref="H28:N28" si="3">AVERAGE(H3,H4,H5,H8,H9,H17,H20,H23,H24)</f>
        <v>70.111111111111114</v>
      </c>
      <c r="I28" s="14">
        <f>AVERAGE(I3,I4,I5,I8,I9,I17,I20,I23,I24)</f>
        <v>11</v>
      </c>
      <c r="J28" s="15">
        <f>AVERAGE(J3,J4,J5,J8,J9,J17,J20,J23,J24)</f>
        <v>7.2555555555555555</v>
      </c>
      <c r="K28" s="13">
        <f t="shared" si="3"/>
        <v>3.4654234872335925</v>
      </c>
      <c r="L28" s="15">
        <f t="shared" si="3"/>
        <v>0.26245442157710236</v>
      </c>
      <c r="M28" s="15">
        <f t="shared" si="3"/>
        <v>1.3208</v>
      </c>
      <c r="N28" s="13">
        <f t="shared" si="3"/>
        <v>17.806566666666665</v>
      </c>
      <c r="O28" s="13">
        <f>AVERAGE(O3,O4,O5,O8,O9,O17,O20,O23,O24)</f>
        <v>0.9860000000000001</v>
      </c>
      <c r="P28" s="14">
        <f>AVERAGE(P3,P4,P5,P8,P9,P17,P20,P23,P24)</f>
        <v>98.984703586172998</v>
      </c>
      <c r="Q28" s="14">
        <f>AVERAGE(Q3,Q4,Q5,Q8,Q9,Q17,Q20,Q23,Q24)</f>
        <v>84.444444444444443</v>
      </c>
    </row>
    <row r="29" spans="1:19" x14ac:dyDescent="0.25">
      <c r="B29" s="1" t="s">
        <v>45</v>
      </c>
      <c r="E29" s="13">
        <f>AVERAGE(E6,E7,E10,E13,E14,E18,E19,E22)</f>
        <v>20.049999999999997</v>
      </c>
      <c r="F29" s="14">
        <f>AVERAGE(F6,F7,F10,F13,F14,F18,F19,F22)</f>
        <v>275.625</v>
      </c>
      <c r="G29" s="15">
        <f t="shared" ref="G29:P29" si="4">AVERAGE(G6,G7,G10,G13,G14,G18,G19,G22)</f>
        <v>7.8537499999999998</v>
      </c>
      <c r="H29" s="14">
        <f>AVERAGE(H6,H7,H10,H13,H14,H18,H19,H22)</f>
        <v>85.5</v>
      </c>
      <c r="I29" s="14">
        <f t="shared" ref="I29" si="5">AVERAGE(I6,I7,I10,I13,I14,I18,I19,I22)</f>
        <v>8.25</v>
      </c>
      <c r="J29" s="15">
        <f t="shared" si="4"/>
        <v>7.4674999999999994</v>
      </c>
      <c r="K29" s="13">
        <f t="shared" si="4"/>
        <v>2.7844941348972387</v>
      </c>
      <c r="L29" s="15">
        <f t="shared" si="4"/>
        <v>0.22067137634408601</v>
      </c>
      <c r="M29" s="15">
        <f t="shared" si="4"/>
        <v>4.0004999999999997</v>
      </c>
      <c r="N29" s="13">
        <f>AVERAGE(N6,N7,N10,N13,N14,N18,N19,N22)</f>
        <v>6.7470999999999997</v>
      </c>
      <c r="O29" s="13">
        <f t="shared" si="4"/>
        <v>1.2560625000000001</v>
      </c>
      <c r="P29" s="14">
        <f t="shared" si="4"/>
        <v>11.930624245324363</v>
      </c>
      <c r="Q29" s="14">
        <f>AVERAGE(Q6,Q7,Q10,Q13,Q14,Q18,Q19,Q22)</f>
        <v>90.625</v>
      </c>
    </row>
    <row r="30" spans="1:19" x14ac:dyDescent="0.25">
      <c r="B30" s="1" t="s">
        <v>46</v>
      </c>
      <c r="E30" s="13">
        <f>AVERAGE(E11,E12,E16,E15,E21,E25)</f>
        <v>18.083333333333332</v>
      </c>
      <c r="F30" s="14">
        <f>AVERAGE(F11,F12,F16,F15,F21,F25)</f>
        <v>3084.3333333333335</v>
      </c>
      <c r="G30" s="15">
        <f>AVERAGE(G11,G12,G16,G15,G21,G25)</f>
        <v>8.0250000000000004</v>
      </c>
      <c r="H30" s="14">
        <f t="shared" ref="H30:Q30" si="6">AVERAGE(H11,H12,H16,H15,H21,H25)</f>
        <v>84.333333333333329</v>
      </c>
      <c r="I30" s="14">
        <f t="shared" ref="I30" si="7">AVERAGE(I11,I12,I16,I15,I21,I25)</f>
        <v>11</v>
      </c>
      <c r="J30" s="15">
        <f t="shared" si="6"/>
        <v>7.4249999999999998</v>
      </c>
      <c r="K30" s="13">
        <f t="shared" si="6"/>
        <v>8.3586979219887301</v>
      </c>
      <c r="L30" s="15">
        <f t="shared" si="6"/>
        <v>0.44683565356117255</v>
      </c>
      <c r="M30" s="15">
        <f t="shared" si="6"/>
        <v>7.3914</v>
      </c>
      <c r="N30" s="13">
        <f t="shared" si="6"/>
        <v>4.5083833333333327</v>
      </c>
      <c r="O30" s="13">
        <f t="shared" si="6"/>
        <v>2.4359999999999999</v>
      </c>
      <c r="P30" s="14">
        <f t="shared" si="6"/>
        <v>2.2400482679266496</v>
      </c>
      <c r="Q30" s="14">
        <f t="shared" si="6"/>
        <v>23.333333333333332</v>
      </c>
    </row>
    <row r="32" spans="1:19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74</v>
      </c>
      <c r="C36" s="5"/>
      <c r="D36" s="5"/>
      <c r="E36" s="5"/>
      <c r="F36" s="5" t="s">
        <v>55</v>
      </c>
      <c r="G36" s="5"/>
      <c r="H36" s="5"/>
    </row>
    <row r="37" spans="2:8" x14ac:dyDescent="0.25">
      <c r="B37" s="5" t="s">
        <v>56</v>
      </c>
      <c r="C37" s="5"/>
      <c r="D37" s="5"/>
      <c r="E37" s="5"/>
      <c r="F37" s="5" t="s">
        <v>57</v>
      </c>
      <c r="G37" s="5"/>
      <c r="H37" s="5"/>
    </row>
  </sheetData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opLeftCell="A5" zoomScaleNormal="100" workbookViewId="0">
      <selection activeCell="C2" sqref="C2:C25"/>
    </sheetView>
  </sheetViews>
  <sheetFormatPr defaultColWidth="8.85546875" defaultRowHeight="15" x14ac:dyDescent="0.25"/>
  <sheetData>
    <row r="1" spans="1:10" x14ac:dyDescent="0.25">
      <c r="A1" t="s">
        <v>66</v>
      </c>
      <c r="B1" t="s">
        <v>67</v>
      </c>
      <c r="C1" t="s">
        <v>68</v>
      </c>
      <c r="I1" t="s">
        <v>69</v>
      </c>
      <c r="J1" t="s">
        <v>70</v>
      </c>
    </row>
    <row r="2" spans="1:10" x14ac:dyDescent="0.25">
      <c r="A2">
        <v>1</v>
      </c>
      <c r="B2">
        <v>6</v>
      </c>
      <c r="C2">
        <f>B2*0.0508</f>
        <v>0.30479999999999996</v>
      </c>
      <c r="I2">
        <v>0</v>
      </c>
      <c r="J2">
        <v>0</v>
      </c>
    </row>
    <row r="3" spans="1:10" x14ac:dyDescent="0.25">
      <c r="A3">
        <v>2</v>
      </c>
      <c r="B3">
        <v>1</v>
      </c>
      <c r="C3">
        <f t="shared" ref="C3:C25" si="0">B3*0.0508</f>
        <v>5.0799999999999998E-2</v>
      </c>
      <c r="I3">
        <v>37</v>
      </c>
      <c r="J3">
        <v>2</v>
      </c>
    </row>
    <row r="4" spans="1:10" x14ac:dyDescent="0.25">
      <c r="A4">
        <v>3</v>
      </c>
      <c r="B4">
        <v>16</v>
      </c>
      <c r="C4">
        <f t="shared" si="0"/>
        <v>0.81279999999999997</v>
      </c>
      <c r="I4">
        <v>98</v>
      </c>
      <c r="J4">
        <v>5</v>
      </c>
    </row>
    <row r="5" spans="1:10" x14ac:dyDescent="0.25">
      <c r="A5">
        <v>4</v>
      </c>
      <c r="B5">
        <v>43</v>
      </c>
      <c r="C5">
        <f t="shared" si="0"/>
        <v>2.1844000000000001</v>
      </c>
      <c r="I5">
        <v>204</v>
      </c>
      <c r="J5">
        <v>10</v>
      </c>
    </row>
    <row r="6" spans="1:10" x14ac:dyDescent="0.25">
      <c r="A6">
        <v>5</v>
      </c>
      <c r="B6">
        <v>46</v>
      </c>
      <c r="C6">
        <f t="shared" si="0"/>
        <v>2.3367999999999998</v>
      </c>
      <c r="I6">
        <v>291</v>
      </c>
      <c r="J6">
        <v>15</v>
      </c>
    </row>
    <row r="7" spans="1:10" x14ac:dyDescent="0.25">
      <c r="A7">
        <v>6</v>
      </c>
      <c r="B7">
        <v>6</v>
      </c>
      <c r="C7">
        <f t="shared" si="0"/>
        <v>0.30479999999999996</v>
      </c>
    </row>
    <row r="8" spans="1:10" x14ac:dyDescent="0.25">
      <c r="A8">
        <v>7</v>
      </c>
      <c r="B8">
        <v>3</v>
      </c>
      <c r="C8">
        <f t="shared" si="0"/>
        <v>0.15239999999999998</v>
      </c>
    </row>
    <row r="9" spans="1:10" x14ac:dyDescent="0.25">
      <c r="A9">
        <v>8</v>
      </c>
      <c r="B9">
        <v>4</v>
      </c>
      <c r="C9">
        <f t="shared" si="0"/>
        <v>0.20319999999999999</v>
      </c>
    </row>
    <row r="10" spans="1:10" x14ac:dyDescent="0.25">
      <c r="A10">
        <v>9</v>
      </c>
      <c r="B10">
        <v>140</v>
      </c>
      <c r="C10">
        <f t="shared" si="0"/>
        <v>7.1120000000000001</v>
      </c>
    </row>
    <row r="11" spans="1:10" x14ac:dyDescent="0.25">
      <c r="A11">
        <v>10</v>
      </c>
      <c r="B11">
        <v>167</v>
      </c>
      <c r="C11">
        <f t="shared" si="0"/>
        <v>8.4835999999999991</v>
      </c>
    </row>
    <row r="12" spans="1:10" x14ac:dyDescent="0.25">
      <c r="A12">
        <v>11</v>
      </c>
      <c r="B12">
        <v>8</v>
      </c>
      <c r="C12">
        <f t="shared" si="0"/>
        <v>0.40639999999999998</v>
      </c>
    </row>
    <row r="13" spans="1:10" x14ac:dyDescent="0.25">
      <c r="A13">
        <v>12</v>
      </c>
      <c r="B13">
        <v>2</v>
      </c>
      <c r="C13">
        <f t="shared" si="0"/>
        <v>0.1016</v>
      </c>
    </row>
    <row r="14" spans="1:10" x14ac:dyDescent="0.25">
      <c r="A14">
        <v>13</v>
      </c>
      <c r="B14">
        <v>178</v>
      </c>
      <c r="C14">
        <f t="shared" si="0"/>
        <v>9.0423999999999989</v>
      </c>
    </row>
    <row r="15" spans="1:10" x14ac:dyDescent="0.25">
      <c r="A15">
        <v>14</v>
      </c>
      <c r="B15">
        <v>23</v>
      </c>
      <c r="C15">
        <f t="shared" si="0"/>
        <v>1.1683999999999999</v>
      </c>
    </row>
    <row r="16" spans="1:10" x14ac:dyDescent="0.25">
      <c r="A16">
        <v>15</v>
      </c>
      <c r="B16">
        <v>41</v>
      </c>
      <c r="C16">
        <f t="shared" si="0"/>
        <v>2.0827999999999998</v>
      </c>
    </row>
    <row r="17" spans="1:3" x14ac:dyDescent="0.25">
      <c r="A17">
        <v>16</v>
      </c>
      <c r="B17">
        <v>22</v>
      </c>
      <c r="C17">
        <f t="shared" si="0"/>
        <v>1.1175999999999999</v>
      </c>
    </row>
    <row r="18" spans="1:3" x14ac:dyDescent="0.25">
      <c r="A18">
        <v>17</v>
      </c>
      <c r="B18">
        <v>137</v>
      </c>
      <c r="C18">
        <f t="shared" si="0"/>
        <v>6.9596</v>
      </c>
    </row>
    <row r="19" spans="1:3" x14ac:dyDescent="0.25">
      <c r="A19">
        <v>18</v>
      </c>
      <c r="B19">
        <v>134</v>
      </c>
      <c r="C19">
        <f t="shared" si="0"/>
        <v>6.8071999999999999</v>
      </c>
    </row>
    <row r="20" spans="1:3" x14ac:dyDescent="0.25">
      <c r="A20">
        <v>19</v>
      </c>
      <c r="B20">
        <v>20</v>
      </c>
      <c r="C20">
        <f t="shared" si="0"/>
        <v>1.016</v>
      </c>
    </row>
    <row r="21" spans="1:3" x14ac:dyDescent="0.25">
      <c r="A21">
        <v>20</v>
      </c>
      <c r="B21">
        <v>368</v>
      </c>
      <c r="C21">
        <f t="shared" si="0"/>
        <v>18.694399999999998</v>
      </c>
    </row>
    <row r="22" spans="1:3" x14ac:dyDescent="0.25">
      <c r="A22">
        <v>21</v>
      </c>
      <c r="B22">
        <v>23</v>
      </c>
      <c r="C22">
        <f t="shared" si="0"/>
        <v>1.1683999999999999</v>
      </c>
    </row>
    <row r="23" spans="1:3" x14ac:dyDescent="0.25">
      <c r="A23">
        <v>22</v>
      </c>
      <c r="B23">
        <v>4</v>
      </c>
      <c r="C23">
        <f t="shared" si="0"/>
        <v>0.20319999999999999</v>
      </c>
    </row>
    <row r="24" spans="1:3" x14ac:dyDescent="0.25">
      <c r="A24">
        <v>23</v>
      </c>
      <c r="B24">
        <v>345</v>
      </c>
      <c r="C24">
        <f t="shared" si="0"/>
        <v>17.526</v>
      </c>
    </row>
    <row r="25" spans="1:3" x14ac:dyDescent="0.25">
      <c r="A25">
        <v>24</v>
      </c>
      <c r="B25">
        <v>113</v>
      </c>
      <c r="C25">
        <f t="shared" si="0"/>
        <v>5.7404000000000002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opLeftCell="A8" zoomScale="115" zoomScaleNormal="115" workbookViewId="0">
      <selection activeCell="C2" sqref="C2:C25"/>
    </sheetView>
  </sheetViews>
  <sheetFormatPr defaultColWidth="8.85546875" defaultRowHeight="15" x14ac:dyDescent="0.25"/>
  <sheetData>
    <row r="1" spans="1:11" x14ac:dyDescent="0.25">
      <c r="A1" t="s">
        <v>66</v>
      </c>
      <c r="B1" t="s">
        <v>67</v>
      </c>
      <c r="C1" t="s">
        <v>68</v>
      </c>
    </row>
    <row r="2" spans="1:11" x14ac:dyDescent="0.25">
      <c r="A2">
        <v>1</v>
      </c>
      <c r="B2">
        <v>190</v>
      </c>
      <c r="C2">
        <f>B2*0.0619</f>
        <v>11.760999999999999</v>
      </c>
      <c r="G2" t="s">
        <v>69</v>
      </c>
      <c r="H2" t="s">
        <v>70</v>
      </c>
      <c r="K2" s="20"/>
    </row>
    <row r="3" spans="1:11" x14ac:dyDescent="0.25">
      <c r="A3">
        <v>2</v>
      </c>
      <c r="B3">
        <v>415</v>
      </c>
      <c r="C3">
        <f t="shared" ref="C3:C25" si="0">B3*0.0619</f>
        <v>25.688499999999998</v>
      </c>
      <c r="G3">
        <v>0</v>
      </c>
      <c r="H3">
        <v>0</v>
      </c>
    </row>
    <row r="4" spans="1:11" x14ac:dyDescent="0.25">
      <c r="A4">
        <v>3</v>
      </c>
      <c r="B4">
        <v>307</v>
      </c>
      <c r="C4">
        <f t="shared" si="0"/>
        <v>19.003299999999999</v>
      </c>
      <c r="G4">
        <v>8</v>
      </c>
      <c r="H4">
        <v>2</v>
      </c>
    </row>
    <row r="5" spans="1:11" x14ac:dyDescent="0.25">
      <c r="A5">
        <v>4</v>
      </c>
      <c r="B5">
        <v>77</v>
      </c>
      <c r="C5">
        <f t="shared" si="0"/>
        <v>4.7662999999999993</v>
      </c>
      <c r="G5">
        <v>110</v>
      </c>
      <c r="H5">
        <v>5</v>
      </c>
    </row>
    <row r="6" spans="1:11" x14ac:dyDescent="0.25">
      <c r="A6">
        <v>5</v>
      </c>
      <c r="B6">
        <v>325</v>
      </c>
      <c r="C6">
        <f t="shared" si="0"/>
        <v>20.1175</v>
      </c>
      <c r="G6">
        <v>201</v>
      </c>
      <c r="H6">
        <v>10</v>
      </c>
    </row>
    <row r="7" spans="1:11" x14ac:dyDescent="0.25">
      <c r="A7">
        <v>6</v>
      </c>
      <c r="B7">
        <v>425</v>
      </c>
      <c r="C7">
        <f t="shared" si="0"/>
        <v>26.307499999999997</v>
      </c>
      <c r="G7">
        <v>734</v>
      </c>
      <c r="H7">
        <v>50</v>
      </c>
    </row>
    <row r="8" spans="1:11" x14ac:dyDescent="0.25">
      <c r="A8">
        <v>7</v>
      </c>
      <c r="B8">
        <v>120</v>
      </c>
      <c r="C8">
        <f t="shared" si="0"/>
        <v>7.4279999999999999</v>
      </c>
      <c r="G8">
        <v>1642</v>
      </c>
      <c r="H8">
        <v>100</v>
      </c>
    </row>
    <row r="9" spans="1:11" x14ac:dyDescent="0.25">
      <c r="A9">
        <v>8</v>
      </c>
      <c r="B9">
        <v>111</v>
      </c>
      <c r="C9">
        <f t="shared" si="0"/>
        <v>6.8708999999999998</v>
      </c>
    </row>
    <row r="10" spans="1:11" x14ac:dyDescent="0.25">
      <c r="A10">
        <v>9</v>
      </c>
      <c r="B10">
        <v>189</v>
      </c>
      <c r="C10">
        <f t="shared" si="0"/>
        <v>11.6991</v>
      </c>
    </row>
    <row r="11" spans="1:11" x14ac:dyDescent="0.25">
      <c r="A11">
        <v>10</v>
      </c>
      <c r="B11">
        <v>49</v>
      </c>
      <c r="C11">
        <f t="shared" si="0"/>
        <v>3.0330999999999997</v>
      </c>
    </row>
    <row r="12" spans="1:11" x14ac:dyDescent="0.25">
      <c r="A12">
        <v>11</v>
      </c>
      <c r="B12">
        <v>31</v>
      </c>
      <c r="C12">
        <f t="shared" si="0"/>
        <v>1.9188999999999998</v>
      </c>
    </row>
    <row r="13" spans="1:11" x14ac:dyDescent="0.25">
      <c r="A13">
        <v>12</v>
      </c>
      <c r="B13">
        <v>15</v>
      </c>
      <c r="C13">
        <f t="shared" si="0"/>
        <v>0.92849999999999999</v>
      </c>
    </row>
    <row r="14" spans="1:11" x14ac:dyDescent="0.25">
      <c r="A14">
        <v>13</v>
      </c>
      <c r="B14">
        <v>41</v>
      </c>
      <c r="C14">
        <f t="shared" si="0"/>
        <v>2.5379</v>
      </c>
    </row>
    <row r="15" spans="1:11" x14ac:dyDescent="0.25">
      <c r="A15">
        <v>14</v>
      </c>
      <c r="B15">
        <v>35</v>
      </c>
      <c r="C15">
        <f t="shared" si="0"/>
        <v>2.1665000000000001</v>
      </c>
    </row>
    <row r="16" spans="1:11" x14ac:dyDescent="0.25">
      <c r="A16">
        <v>15</v>
      </c>
      <c r="B16">
        <v>274</v>
      </c>
      <c r="C16">
        <f t="shared" si="0"/>
        <v>16.960599999999999</v>
      </c>
    </row>
    <row r="17" spans="1:3" x14ac:dyDescent="0.25">
      <c r="A17">
        <v>16</v>
      </c>
      <c r="B17">
        <v>232</v>
      </c>
      <c r="C17">
        <f t="shared" si="0"/>
        <v>14.360799999999999</v>
      </c>
    </row>
    <row r="18" spans="1:3" x14ac:dyDescent="0.25">
      <c r="A18">
        <v>17</v>
      </c>
      <c r="B18">
        <v>50</v>
      </c>
      <c r="C18">
        <f t="shared" si="0"/>
        <v>3.0949999999999998</v>
      </c>
    </row>
    <row r="19" spans="1:3" x14ac:dyDescent="0.25">
      <c r="A19">
        <v>18</v>
      </c>
      <c r="B19">
        <v>297</v>
      </c>
      <c r="C19">
        <f t="shared" si="0"/>
        <v>18.3843</v>
      </c>
    </row>
    <row r="20" spans="1:3" x14ac:dyDescent="0.25">
      <c r="A20">
        <v>19</v>
      </c>
      <c r="B20">
        <v>95</v>
      </c>
      <c r="C20">
        <f t="shared" si="0"/>
        <v>5.8804999999999996</v>
      </c>
    </row>
    <row r="21" spans="1:3" x14ac:dyDescent="0.25">
      <c r="A21">
        <v>20</v>
      </c>
      <c r="B21">
        <v>31</v>
      </c>
      <c r="C21">
        <f t="shared" si="0"/>
        <v>1.9188999999999998</v>
      </c>
    </row>
    <row r="22" spans="1:3" x14ac:dyDescent="0.25">
      <c r="A22">
        <v>21</v>
      </c>
      <c r="B22">
        <v>94</v>
      </c>
      <c r="C22">
        <f t="shared" si="0"/>
        <v>5.8186</v>
      </c>
    </row>
    <row r="23" spans="1:3" x14ac:dyDescent="0.25">
      <c r="A23">
        <v>22</v>
      </c>
      <c r="B23">
        <v>467</v>
      </c>
      <c r="C23">
        <f t="shared" si="0"/>
        <v>28.907299999999999</v>
      </c>
    </row>
    <row r="24" spans="1:3" x14ac:dyDescent="0.25">
      <c r="A24">
        <v>23</v>
      </c>
      <c r="B24">
        <v>28</v>
      </c>
      <c r="C24">
        <f t="shared" si="0"/>
        <v>1.7331999999999999</v>
      </c>
    </row>
    <row r="25" spans="1:3" x14ac:dyDescent="0.25">
      <c r="A25">
        <v>24</v>
      </c>
      <c r="B25">
        <v>496</v>
      </c>
      <c r="C25">
        <f t="shared" si="0"/>
        <v>30.702399999999997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="107" workbookViewId="0">
      <selection activeCell="C2" sqref="C2:C25"/>
    </sheetView>
  </sheetViews>
  <sheetFormatPr defaultColWidth="8.85546875" defaultRowHeight="15" x14ac:dyDescent="0.25"/>
  <sheetData>
    <row r="1" spans="1:6" x14ac:dyDescent="0.25">
      <c r="A1" t="s">
        <v>66</v>
      </c>
      <c r="B1" t="s">
        <v>67</v>
      </c>
      <c r="C1" t="s">
        <v>68</v>
      </c>
      <c r="E1" t="s">
        <v>69</v>
      </c>
      <c r="F1" t="s">
        <v>70</v>
      </c>
    </row>
    <row r="2" spans="1:6" x14ac:dyDescent="0.25">
      <c r="A2">
        <v>1</v>
      </c>
      <c r="B2">
        <v>6</v>
      </c>
      <c r="C2">
        <f>B2*0.1305</f>
        <v>0.78300000000000003</v>
      </c>
      <c r="E2">
        <v>0</v>
      </c>
      <c r="F2">
        <v>0</v>
      </c>
    </row>
    <row r="3" spans="1:6" x14ac:dyDescent="0.25">
      <c r="A3">
        <v>2</v>
      </c>
      <c r="B3">
        <v>5</v>
      </c>
      <c r="C3">
        <f t="shared" ref="C3:C25" si="0">B3*0.1305</f>
        <v>0.65250000000000008</v>
      </c>
      <c r="E3">
        <v>15</v>
      </c>
      <c r="F3">
        <v>2</v>
      </c>
    </row>
    <row r="4" spans="1:6" x14ac:dyDescent="0.25">
      <c r="A4">
        <v>3</v>
      </c>
      <c r="B4">
        <v>5</v>
      </c>
      <c r="C4">
        <f t="shared" si="0"/>
        <v>0.65250000000000008</v>
      </c>
      <c r="E4">
        <v>47</v>
      </c>
      <c r="F4">
        <v>5</v>
      </c>
    </row>
    <row r="5" spans="1:6" x14ac:dyDescent="0.25">
      <c r="A5">
        <v>4</v>
      </c>
      <c r="B5">
        <v>6</v>
      </c>
      <c r="C5">
        <f t="shared" si="0"/>
        <v>0.78300000000000003</v>
      </c>
      <c r="E5">
        <v>77</v>
      </c>
      <c r="F5">
        <v>10</v>
      </c>
    </row>
    <row r="6" spans="1:6" x14ac:dyDescent="0.25">
      <c r="A6">
        <v>5</v>
      </c>
      <c r="B6">
        <v>24</v>
      </c>
      <c r="C6">
        <f t="shared" si="0"/>
        <v>3.1320000000000001</v>
      </c>
      <c r="E6">
        <v>138</v>
      </c>
      <c r="F6">
        <v>20</v>
      </c>
    </row>
    <row r="7" spans="1:6" x14ac:dyDescent="0.25">
      <c r="A7">
        <v>6</v>
      </c>
      <c r="B7">
        <v>8</v>
      </c>
      <c r="C7">
        <f t="shared" si="0"/>
        <v>1.044</v>
      </c>
      <c r="E7">
        <v>237</v>
      </c>
      <c r="F7">
        <v>30</v>
      </c>
    </row>
    <row r="8" spans="1:6" x14ac:dyDescent="0.25">
      <c r="A8">
        <v>7</v>
      </c>
      <c r="B8">
        <v>5</v>
      </c>
      <c r="C8">
        <f t="shared" si="0"/>
        <v>0.65250000000000008</v>
      </c>
    </row>
    <row r="9" spans="1:6" x14ac:dyDescent="0.25">
      <c r="A9">
        <v>8</v>
      </c>
      <c r="B9">
        <v>0</v>
      </c>
      <c r="C9">
        <f t="shared" si="0"/>
        <v>0</v>
      </c>
    </row>
    <row r="10" spans="1:6" x14ac:dyDescent="0.25">
      <c r="A10">
        <v>9</v>
      </c>
      <c r="B10">
        <v>10</v>
      </c>
      <c r="C10">
        <f t="shared" si="0"/>
        <v>1.3050000000000002</v>
      </c>
    </row>
    <row r="11" spans="1:6" x14ac:dyDescent="0.25">
      <c r="A11">
        <v>10</v>
      </c>
      <c r="B11">
        <v>19</v>
      </c>
      <c r="C11">
        <f t="shared" si="0"/>
        <v>2.4795000000000003</v>
      </c>
    </row>
    <row r="12" spans="1:6" x14ac:dyDescent="0.25">
      <c r="A12">
        <v>11</v>
      </c>
      <c r="B12">
        <v>5</v>
      </c>
      <c r="C12">
        <f t="shared" si="0"/>
        <v>0.65250000000000008</v>
      </c>
    </row>
    <row r="13" spans="1:6" x14ac:dyDescent="0.25">
      <c r="A13">
        <v>12</v>
      </c>
      <c r="B13">
        <v>15</v>
      </c>
      <c r="C13">
        <f t="shared" si="0"/>
        <v>1.9575</v>
      </c>
    </row>
    <row r="14" spans="1:6" x14ac:dyDescent="0.25">
      <c r="A14">
        <v>13</v>
      </c>
      <c r="B14">
        <v>10</v>
      </c>
      <c r="C14">
        <f t="shared" si="0"/>
        <v>1.3050000000000002</v>
      </c>
    </row>
    <row r="15" spans="1:6" x14ac:dyDescent="0.25">
      <c r="A15">
        <v>14</v>
      </c>
      <c r="B15">
        <v>10</v>
      </c>
      <c r="C15">
        <f t="shared" si="0"/>
        <v>1.3050000000000002</v>
      </c>
    </row>
    <row r="16" spans="1:6" x14ac:dyDescent="0.25">
      <c r="A16">
        <v>15</v>
      </c>
      <c r="B16">
        <v>6</v>
      </c>
      <c r="C16">
        <f t="shared" si="0"/>
        <v>0.78300000000000003</v>
      </c>
    </row>
    <row r="17" spans="1:3" x14ac:dyDescent="0.25">
      <c r="A17">
        <v>16</v>
      </c>
      <c r="B17">
        <v>6</v>
      </c>
      <c r="C17">
        <f t="shared" si="0"/>
        <v>0.78300000000000003</v>
      </c>
    </row>
    <row r="18" spans="1:3" x14ac:dyDescent="0.25">
      <c r="A18">
        <v>17</v>
      </c>
      <c r="B18">
        <v>14</v>
      </c>
      <c r="C18">
        <f t="shared" si="0"/>
        <v>1.827</v>
      </c>
    </row>
    <row r="19" spans="1:3" x14ac:dyDescent="0.25">
      <c r="A19">
        <v>18</v>
      </c>
      <c r="B19">
        <v>6</v>
      </c>
      <c r="C19">
        <f t="shared" si="0"/>
        <v>0.78300000000000003</v>
      </c>
    </row>
    <row r="20" spans="1:3" x14ac:dyDescent="0.25">
      <c r="A20">
        <v>19</v>
      </c>
      <c r="B20">
        <v>10</v>
      </c>
      <c r="C20">
        <f t="shared" si="0"/>
        <v>1.3050000000000002</v>
      </c>
    </row>
    <row r="21" spans="1:3" x14ac:dyDescent="0.25">
      <c r="A21">
        <v>20</v>
      </c>
      <c r="B21">
        <v>7</v>
      </c>
      <c r="C21">
        <f t="shared" si="0"/>
        <v>0.91349999999999998</v>
      </c>
    </row>
    <row r="22" spans="1:3" x14ac:dyDescent="0.25">
      <c r="A22">
        <v>21</v>
      </c>
      <c r="B22">
        <v>22</v>
      </c>
      <c r="C22">
        <f t="shared" si="0"/>
        <v>2.871</v>
      </c>
    </row>
    <row r="23" spans="1:3" x14ac:dyDescent="0.25">
      <c r="A23">
        <v>22</v>
      </c>
      <c r="B23">
        <v>5</v>
      </c>
      <c r="C23">
        <f t="shared" si="0"/>
        <v>0.65250000000000008</v>
      </c>
    </row>
    <row r="24" spans="1:3" x14ac:dyDescent="0.25">
      <c r="A24">
        <v>23</v>
      </c>
      <c r="B24">
        <v>53</v>
      </c>
      <c r="C24">
        <f t="shared" si="0"/>
        <v>6.9165000000000001</v>
      </c>
    </row>
    <row r="25" spans="1:3" x14ac:dyDescent="0.25">
      <c r="A25">
        <v>24</v>
      </c>
      <c r="B25">
        <v>3</v>
      </c>
      <c r="C25">
        <f t="shared" si="0"/>
        <v>0.39150000000000001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zoomScaleNormal="100" workbookViewId="0">
      <selection activeCell="K8" sqref="K8"/>
    </sheetView>
  </sheetViews>
  <sheetFormatPr defaultColWidth="8.85546875" defaultRowHeight="15" x14ac:dyDescent="0.25"/>
  <sheetData>
    <row r="1" spans="1:8" x14ac:dyDescent="0.25">
      <c r="A1" t="s">
        <v>73</v>
      </c>
      <c r="B1" t="s">
        <v>69</v>
      </c>
      <c r="C1" t="s">
        <v>70</v>
      </c>
      <c r="D1" t="s">
        <v>71</v>
      </c>
    </row>
    <row r="2" spans="1:8" x14ac:dyDescent="0.25">
      <c r="A2">
        <v>1</v>
      </c>
      <c r="B2">
        <v>155</v>
      </c>
      <c r="C2">
        <f>B2*0.0508</f>
        <v>7.8739999999999997</v>
      </c>
      <c r="D2">
        <f>C2*0.02*'Filter Weights and Readings'!I2</f>
        <v>0.15748000000000001</v>
      </c>
    </row>
    <row r="3" spans="1:8" x14ac:dyDescent="0.25">
      <c r="A3">
        <v>2</v>
      </c>
      <c r="B3">
        <v>177</v>
      </c>
      <c r="C3">
        <f t="shared" ref="C3:C25" si="0">B3*0.0508</f>
        <v>8.9916</v>
      </c>
      <c r="D3">
        <f>C3*0.02*'Filter Weights and Readings'!I3</f>
        <v>0.17983199999999999</v>
      </c>
    </row>
    <row r="4" spans="1:8" x14ac:dyDescent="0.25">
      <c r="A4">
        <v>3</v>
      </c>
      <c r="B4">
        <v>304</v>
      </c>
      <c r="C4">
        <f t="shared" si="0"/>
        <v>15.443199999999999</v>
      </c>
      <c r="D4">
        <f>C4*0.02*'Filter Weights and Readings'!I4</f>
        <v>0.4575762962962962</v>
      </c>
    </row>
    <row r="5" spans="1:8" x14ac:dyDescent="0.25">
      <c r="A5">
        <v>4</v>
      </c>
      <c r="B5">
        <v>103</v>
      </c>
      <c r="C5">
        <f t="shared" si="0"/>
        <v>5.2324000000000002</v>
      </c>
      <c r="D5">
        <f>C5*0.02*'Filter Weights and Readings'!I5</f>
        <v>0.104648</v>
      </c>
    </row>
    <row r="6" spans="1:8" x14ac:dyDescent="0.25">
      <c r="A6">
        <v>5</v>
      </c>
      <c r="B6">
        <v>252</v>
      </c>
      <c r="C6">
        <f t="shared" si="0"/>
        <v>12.801599999999999</v>
      </c>
      <c r="D6">
        <f>C6*0.02*'Filter Weights and Readings'!I6</f>
        <v>0.82590967741935473</v>
      </c>
    </row>
    <row r="7" spans="1:8" x14ac:dyDescent="0.25">
      <c r="A7">
        <v>6</v>
      </c>
      <c r="B7">
        <v>245</v>
      </c>
      <c r="C7">
        <f t="shared" si="0"/>
        <v>12.446</v>
      </c>
      <c r="D7">
        <f>C7*0.02*'Filter Weights and Readings'!I7</f>
        <v>0.37715151515151513</v>
      </c>
    </row>
    <row r="8" spans="1:8" x14ac:dyDescent="0.25">
      <c r="A8">
        <v>7</v>
      </c>
      <c r="B8">
        <v>244</v>
      </c>
      <c r="C8">
        <f t="shared" si="0"/>
        <v>12.395199999999999</v>
      </c>
      <c r="D8">
        <f>C8*0.02*'Filter Weights and Readings'!I8</f>
        <v>0.31580127388535029</v>
      </c>
    </row>
    <row r="9" spans="1:8" x14ac:dyDescent="0.25">
      <c r="A9">
        <v>8</v>
      </c>
      <c r="B9">
        <v>42</v>
      </c>
      <c r="C9">
        <f t="shared" si="0"/>
        <v>2.1335999999999999</v>
      </c>
      <c r="D9">
        <f>C9*0.02*'Filter Weights and Readings'!I9</f>
        <v>4.2672000000000002E-2</v>
      </c>
    </row>
    <row r="10" spans="1:8" x14ac:dyDescent="0.25">
      <c r="A10">
        <v>9</v>
      </c>
      <c r="B10">
        <v>258</v>
      </c>
      <c r="C10">
        <f t="shared" si="0"/>
        <v>13.106399999999999</v>
      </c>
      <c r="D10">
        <f>C10*0.02*'Filter Weights and Readings'!I10</f>
        <v>0.33180759493670886</v>
      </c>
    </row>
    <row r="11" spans="1:8" x14ac:dyDescent="0.25">
      <c r="A11">
        <v>10</v>
      </c>
      <c r="B11">
        <v>265</v>
      </c>
      <c r="C11">
        <f t="shared" si="0"/>
        <v>13.462</v>
      </c>
      <c r="D11">
        <f>C11*0.02*'Filter Weights and Readings'!I11</f>
        <v>0.61190909090909096</v>
      </c>
    </row>
    <row r="12" spans="1:8" x14ac:dyDescent="0.25">
      <c r="A12">
        <v>11</v>
      </c>
      <c r="B12">
        <v>125</v>
      </c>
      <c r="C12">
        <f t="shared" si="0"/>
        <v>6.35</v>
      </c>
      <c r="D12">
        <f>C12*0.02*'Filter Weights and Readings'!I12</f>
        <v>0.127</v>
      </c>
    </row>
    <row r="13" spans="1:8" x14ac:dyDescent="0.25">
      <c r="A13">
        <v>12</v>
      </c>
      <c r="B13">
        <v>89</v>
      </c>
      <c r="C13">
        <f t="shared" si="0"/>
        <v>4.5211999999999994</v>
      </c>
      <c r="D13">
        <f>C13*0.02*'Filter Weights and Readings'!I13</f>
        <v>9.042399999999999E-2</v>
      </c>
    </row>
    <row r="14" spans="1:8" x14ac:dyDescent="0.25">
      <c r="A14">
        <v>13</v>
      </c>
      <c r="B14">
        <v>233</v>
      </c>
      <c r="C14">
        <f t="shared" si="0"/>
        <v>11.836399999999999</v>
      </c>
      <c r="D14">
        <f>C14*0.02*'Filter Weights and Readings'!I14</f>
        <v>0.33818285714285712</v>
      </c>
      <c r="H14" t="s">
        <v>76</v>
      </c>
    </row>
    <row r="15" spans="1:8" x14ac:dyDescent="0.25">
      <c r="A15">
        <v>14</v>
      </c>
      <c r="B15">
        <v>270</v>
      </c>
      <c r="C15">
        <f t="shared" si="0"/>
        <v>13.715999999999999</v>
      </c>
      <c r="D15">
        <f>C15*0.02*'Filter Weights and Readings'!I15</f>
        <v>0.54864000000000002</v>
      </c>
    </row>
    <row r="16" spans="1:8" x14ac:dyDescent="0.25">
      <c r="A16">
        <v>15</v>
      </c>
      <c r="B16">
        <v>77</v>
      </c>
      <c r="C16">
        <f t="shared" si="0"/>
        <v>3.9116</v>
      </c>
      <c r="D16">
        <f>C16*0.02*'Filter Weights and Readings'!I16</f>
        <v>7.8231999999999996E-2</v>
      </c>
    </row>
    <row r="17" spans="1:4" x14ac:dyDescent="0.25">
      <c r="A17">
        <v>16</v>
      </c>
      <c r="B17">
        <v>139</v>
      </c>
      <c r="C17">
        <f t="shared" si="0"/>
        <v>7.0611999999999995</v>
      </c>
      <c r="D17">
        <f>C17*0.02*'Filter Weights and Readings'!I17</f>
        <v>0.14122399999999999</v>
      </c>
    </row>
    <row r="18" spans="1:4" x14ac:dyDescent="0.25">
      <c r="A18">
        <v>17</v>
      </c>
      <c r="B18">
        <v>160</v>
      </c>
      <c r="C18">
        <f t="shared" si="0"/>
        <v>8.1280000000000001</v>
      </c>
      <c r="D18">
        <f>C18*0.02*'Filter Weights and Readings'!I18</f>
        <v>0.16256000000000001</v>
      </c>
    </row>
    <row r="19" spans="1:4" x14ac:dyDescent="0.25">
      <c r="A19">
        <v>18</v>
      </c>
      <c r="B19">
        <v>273</v>
      </c>
      <c r="C19">
        <f t="shared" si="0"/>
        <v>13.868399999999999</v>
      </c>
      <c r="D19">
        <f>C19*0.02*'Filter Weights and Readings'!I19</f>
        <v>0.277368</v>
      </c>
    </row>
    <row r="20" spans="1:4" x14ac:dyDescent="0.25">
      <c r="A20">
        <v>19</v>
      </c>
      <c r="B20">
        <v>245</v>
      </c>
      <c r="C20">
        <f t="shared" si="0"/>
        <v>12.446</v>
      </c>
      <c r="D20">
        <f>C20*0.02*'Filter Weights and Readings'!I20</f>
        <v>0.33637837837837836</v>
      </c>
    </row>
    <row r="21" spans="1:4" x14ac:dyDescent="0.25">
      <c r="A21">
        <v>20</v>
      </c>
      <c r="B21">
        <v>220</v>
      </c>
      <c r="C21">
        <f t="shared" si="0"/>
        <v>11.176</v>
      </c>
      <c r="D21">
        <f>C21*0.02*'Filter Weights and Readings'!I21</f>
        <v>0.27093333333333336</v>
      </c>
    </row>
    <row r="22" spans="1:4" x14ac:dyDescent="0.25">
      <c r="A22">
        <v>21</v>
      </c>
      <c r="B22">
        <v>220</v>
      </c>
      <c r="C22">
        <f t="shared" si="0"/>
        <v>11.176</v>
      </c>
      <c r="D22">
        <f>C22*0.02*'Filter Weights and Readings'!I22</f>
        <v>0.2829367088607595</v>
      </c>
    </row>
    <row r="23" spans="1:4" x14ac:dyDescent="0.25">
      <c r="A23">
        <v>22</v>
      </c>
      <c r="B23">
        <v>232</v>
      </c>
      <c r="C23">
        <f t="shared" si="0"/>
        <v>11.785599999999999</v>
      </c>
      <c r="D23">
        <f>C23*0.02*'Filter Weights and Readings'!I23</f>
        <v>0.23571199999999998</v>
      </c>
    </row>
    <row r="24" spans="1:4" x14ac:dyDescent="0.25">
      <c r="A24">
        <v>23</v>
      </c>
      <c r="B24">
        <v>253</v>
      </c>
      <c r="C24">
        <f t="shared" si="0"/>
        <v>12.852399999999999</v>
      </c>
      <c r="D24">
        <f>C24*0.02*'Filter Weights and Readings'!I24</f>
        <v>0.514096</v>
      </c>
    </row>
    <row r="25" spans="1:4" x14ac:dyDescent="0.25">
      <c r="A25">
        <v>24</v>
      </c>
      <c r="B25">
        <v>177</v>
      </c>
      <c r="C25">
        <f t="shared" si="0"/>
        <v>8.9916</v>
      </c>
      <c r="D25">
        <f>C25*0.02*'Filter Weights and Readings'!I25</f>
        <v>0.17983199999999999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G2" sqref="G2:G25"/>
    </sheetView>
  </sheetViews>
  <sheetFormatPr defaultColWidth="8.85546875" defaultRowHeight="15" x14ac:dyDescent="0.25"/>
  <cols>
    <col min="1" max="1" width="7.28515625" bestFit="1" customWidth="1"/>
    <col min="2" max="2" width="20.7109375" bestFit="1" customWidth="1"/>
    <col min="3" max="3" width="13.7109375" bestFit="1" customWidth="1"/>
    <col min="4" max="4" width="9" bestFit="1" customWidth="1"/>
    <col min="6" max="6" width="10" bestFit="1" customWidth="1"/>
    <col min="7" max="7" width="11.85546875" bestFit="1" customWidth="1"/>
  </cols>
  <sheetData>
    <row r="1" spans="1:9" ht="15.75" x14ac:dyDescent="0.25">
      <c r="A1" s="16" t="s">
        <v>58</v>
      </c>
      <c r="B1" s="16" t="s">
        <v>1</v>
      </c>
      <c r="C1" s="16" t="s">
        <v>2</v>
      </c>
      <c r="D1" s="16" t="s">
        <v>59</v>
      </c>
      <c r="E1" s="16" t="s">
        <v>60</v>
      </c>
      <c r="F1" s="16" t="s">
        <v>61</v>
      </c>
      <c r="G1" s="16" t="s">
        <v>62</v>
      </c>
      <c r="I1" s="19" t="s">
        <v>72</v>
      </c>
    </row>
    <row r="2" spans="1:9" ht="15.75" x14ac:dyDescent="0.25">
      <c r="A2" s="17">
        <v>1</v>
      </c>
      <c r="B2" s="17" t="s">
        <v>17</v>
      </c>
      <c r="C2" s="17" t="s">
        <v>18</v>
      </c>
      <c r="D2" s="17">
        <v>5.0035999999999996</v>
      </c>
      <c r="E2" s="17">
        <v>1000</v>
      </c>
      <c r="F2" s="17">
        <v>5.0052000000000003</v>
      </c>
      <c r="G2" s="18">
        <f>(F2-D2)*1000/(E2/1000)</f>
        <v>1.600000000000712</v>
      </c>
      <c r="I2">
        <f>1000/E2</f>
        <v>1</v>
      </c>
    </row>
    <row r="3" spans="1:9" ht="15.75" x14ac:dyDescent="0.25">
      <c r="A3" s="17">
        <v>2</v>
      </c>
      <c r="B3" s="17" t="s">
        <v>19</v>
      </c>
      <c r="C3" s="17" t="s">
        <v>18</v>
      </c>
      <c r="D3" s="17">
        <v>3.2654000000000001</v>
      </c>
      <c r="E3" s="17">
        <v>1000</v>
      </c>
      <c r="F3" s="17">
        <v>3.2667999999999999</v>
      </c>
      <c r="G3" s="18">
        <f t="shared" ref="G3:G25" si="0">(F3-D3)*1000/(E3/1000)</f>
        <v>1.3999999999998458</v>
      </c>
      <c r="I3">
        <f t="shared" ref="I3:I25" si="1">1000/E3</f>
        <v>1</v>
      </c>
    </row>
    <row r="4" spans="1:9" ht="15.75" x14ac:dyDescent="0.25">
      <c r="A4" s="17">
        <v>3</v>
      </c>
      <c r="B4" s="17" t="s">
        <v>20</v>
      </c>
      <c r="C4" s="17" t="s">
        <v>18</v>
      </c>
      <c r="D4" s="17">
        <v>5.0030000000000001</v>
      </c>
      <c r="E4" s="17">
        <v>675</v>
      </c>
      <c r="F4" s="17">
        <v>5.0065</v>
      </c>
      <c r="G4" s="18">
        <f t="shared" si="0"/>
        <v>5.1851851851849426</v>
      </c>
      <c r="I4">
        <f t="shared" si="1"/>
        <v>1.4814814814814814</v>
      </c>
    </row>
    <row r="5" spans="1:9" ht="15.75" x14ac:dyDescent="0.25">
      <c r="A5" s="17">
        <v>4</v>
      </c>
      <c r="B5" s="17" t="s">
        <v>21</v>
      </c>
      <c r="C5" s="17" t="s">
        <v>22</v>
      </c>
      <c r="D5" s="17">
        <v>5.0071000000000003</v>
      </c>
      <c r="E5" s="17">
        <v>1000</v>
      </c>
      <c r="F5" s="17">
        <v>5.0076000000000001</v>
      </c>
      <c r="G5" s="18">
        <f t="shared" si="0"/>
        <v>0.49999999999972289</v>
      </c>
      <c r="I5">
        <f t="shared" si="1"/>
        <v>1</v>
      </c>
    </row>
    <row r="6" spans="1:9" ht="15.75" x14ac:dyDescent="0.25">
      <c r="A6" s="17">
        <v>5</v>
      </c>
      <c r="B6" s="17" t="s">
        <v>63</v>
      </c>
      <c r="C6" s="17" t="s">
        <v>22</v>
      </c>
      <c r="D6" s="17">
        <v>3.2656999999999998</v>
      </c>
      <c r="E6" s="17">
        <v>310</v>
      </c>
      <c r="F6" s="17">
        <v>3.2696999999999998</v>
      </c>
      <c r="G6" s="18">
        <f t="shared" si="0"/>
        <v>12.903225806451625</v>
      </c>
      <c r="I6">
        <f t="shared" si="1"/>
        <v>3.225806451612903</v>
      </c>
    </row>
    <row r="7" spans="1:9" ht="15.75" x14ac:dyDescent="0.25">
      <c r="A7" s="17">
        <v>6</v>
      </c>
      <c r="B7" s="17" t="s">
        <v>24</v>
      </c>
      <c r="C7" s="17" t="s">
        <v>18</v>
      </c>
      <c r="D7" s="17">
        <v>4.9142000000000001</v>
      </c>
      <c r="E7" s="17">
        <v>660</v>
      </c>
      <c r="F7" s="17">
        <v>4.9165000000000001</v>
      </c>
      <c r="G7" s="18">
        <f t="shared" si="0"/>
        <v>3.4848484848484373</v>
      </c>
      <c r="I7">
        <f t="shared" si="1"/>
        <v>1.5151515151515151</v>
      </c>
    </row>
    <row r="8" spans="1:9" ht="15.75" x14ac:dyDescent="0.25">
      <c r="A8" s="17">
        <v>7</v>
      </c>
      <c r="B8" s="17" t="s">
        <v>25</v>
      </c>
      <c r="C8" s="17" t="s">
        <v>18</v>
      </c>
      <c r="D8" s="17">
        <v>5.0060000000000002</v>
      </c>
      <c r="E8" s="17">
        <v>785</v>
      </c>
      <c r="F8" s="17">
        <v>5.0087999999999999</v>
      </c>
      <c r="G8" s="18">
        <f t="shared" si="0"/>
        <v>3.5668789808913268</v>
      </c>
      <c r="I8">
        <f t="shared" si="1"/>
        <v>1.2738853503184713</v>
      </c>
    </row>
    <row r="9" spans="1:9" ht="15.75" x14ac:dyDescent="0.25">
      <c r="A9" s="17">
        <v>8</v>
      </c>
      <c r="B9" s="17" t="s">
        <v>26</v>
      </c>
      <c r="C9" s="17" t="s">
        <v>22</v>
      </c>
      <c r="D9" s="17">
        <v>5.1787999999999998</v>
      </c>
      <c r="E9" s="17">
        <v>1000</v>
      </c>
      <c r="F9" s="17">
        <v>5.1790000000000003</v>
      </c>
      <c r="G9" s="18">
        <f t="shared" si="0"/>
        <v>0.20000000000042206</v>
      </c>
      <c r="I9">
        <f t="shared" si="1"/>
        <v>1</v>
      </c>
    </row>
    <row r="10" spans="1:9" ht="15.75" x14ac:dyDescent="0.25">
      <c r="A10" s="17">
        <v>9</v>
      </c>
      <c r="B10" s="17" t="s">
        <v>27</v>
      </c>
      <c r="C10" s="17" t="s">
        <v>28</v>
      </c>
      <c r="D10" s="17">
        <v>5.0054999999999996</v>
      </c>
      <c r="E10" s="17">
        <v>790</v>
      </c>
      <c r="F10" s="17">
        <v>5.0096999999999996</v>
      </c>
      <c r="G10" s="18">
        <f t="shared" si="0"/>
        <v>5.3164556962025085</v>
      </c>
      <c r="I10">
        <f t="shared" si="1"/>
        <v>1.2658227848101267</v>
      </c>
    </row>
    <row r="11" spans="1:9" ht="15.75" x14ac:dyDescent="0.25">
      <c r="A11" s="17">
        <v>10</v>
      </c>
      <c r="B11" s="17" t="s">
        <v>29</v>
      </c>
      <c r="C11" s="17" t="s">
        <v>28</v>
      </c>
      <c r="D11" s="17">
        <v>4.9576000000000002</v>
      </c>
      <c r="E11" s="17">
        <v>440</v>
      </c>
      <c r="F11" s="17">
        <v>4.9668000000000001</v>
      </c>
      <c r="G11" s="18">
        <f t="shared" si="0"/>
        <v>20.909090909090626</v>
      </c>
      <c r="I11">
        <f t="shared" si="1"/>
        <v>2.2727272727272729</v>
      </c>
    </row>
    <row r="12" spans="1:9" ht="15.75" x14ac:dyDescent="0.25">
      <c r="A12" s="17">
        <v>11</v>
      </c>
      <c r="B12" s="17" t="s">
        <v>30</v>
      </c>
      <c r="C12" s="17" t="s">
        <v>22</v>
      </c>
      <c r="D12" s="17">
        <v>5.1942000000000004</v>
      </c>
      <c r="E12" s="17">
        <v>1000</v>
      </c>
      <c r="F12" s="17">
        <v>5.1955</v>
      </c>
      <c r="G12" s="18">
        <f t="shared" si="0"/>
        <v>1.2999999999996348</v>
      </c>
      <c r="I12">
        <f t="shared" si="1"/>
        <v>1</v>
      </c>
    </row>
    <row r="13" spans="1:9" ht="15.75" x14ac:dyDescent="0.25">
      <c r="A13" s="17">
        <v>12</v>
      </c>
      <c r="B13" s="17" t="s">
        <v>31</v>
      </c>
      <c r="C13" s="17" t="s">
        <v>22</v>
      </c>
      <c r="D13" s="17">
        <v>4.9130000000000003</v>
      </c>
      <c r="E13" s="17">
        <v>1000</v>
      </c>
      <c r="F13" s="17">
        <v>4.9138000000000002</v>
      </c>
      <c r="G13" s="18">
        <f t="shared" si="0"/>
        <v>0.79999999999991189</v>
      </c>
      <c r="I13">
        <f t="shared" si="1"/>
        <v>1</v>
      </c>
    </row>
    <row r="14" spans="1:9" ht="15.75" x14ac:dyDescent="0.25">
      <c r="A14" s="17">
        <v>13</v>
      </c>
      <c r="B14" s="17" t="s">
        <v>32</v>
      </c>
      <c r="C14" s="17" t="s">
        <v>28</v>
      </c>
      <c r="D14" s="17">
        <v>4.9863999999999997</v>
      </c>
      <c r="E14" s="17">
        <v>700</v>
      </c>
      <c r="F14" s="17">
        <v>4.9893000000000001</v>
      </c>
      <c r="G14" s="18">
        <f t="shared" si="0"/>
        <v>4.1428571428576388</v>
      </c>
      <c r="I14">
        <f t="shared" si="1"/>
        <v>1.4285714285714286</v>
      </c>
    </row>
    <row r="15" spans="1:9" ht="15.75" x14ac:dyDescent="0.25">
      <c r="A15" s="17">
        <v>14</v>
      </c>
      <c r="B15" s="17" t="s">
        <v>33</v>
      </c>
      <c r="C15" s="17" t="s">
        <v>28</v>
      </c>
      <c r="D15" s="17">
        <v>4.9131</v>
      </c>
      <c r="E15" s="17">
        <v>500</v>
      </c>
      <c r="F15" s="17">
        <v>4.9170999999999996</v>
      </c>
      <c r="G15" s="18">
        <f t="shared" si="0"/>
        <v>7.9999999999991189</v>
      </c>
      <c r="I15">
        <f t="shared" si="1"/>
        <v>2</v>
      </c>
    </row>
    <row r="16" spans="1:9" ht="15.75" x14ac:dyDescent="0.25">
      <c r="A16" s="17">
        <v>15</v>
      </c>
      <c r="B16" s="17" t="s">
        <v>64</v>
      </c>
      <c r="C16" s="17" t="s">
        <v>18</v>
      </c>
      <c r="D16" s="17">
        <v>5.0050999999999997</v>
      </c>
      <c r="E16" s="17">
        <v>1000</v>
      </c>
      <c r="F16" s="17">
        <v>5.0058999999999996</v>
      </c>
      <c r="G16" s="18">
        <f t="shared" si="0"/>
        <v>0.79999999999991189</v>
      </c>
      <c r="I16">
        <f t="shared" si="1"/>
        <v>1</v>
      </c>
    </row>
    <row r="17" spans="1:9" ht="15.75" x14ac:dyDescent="0.25">
      <c r="A17" s="17">
        <v>16</v>
      </c>
      <c r="B17" s="17" t="s">
        <v>35</v>
      </c>
      <c r="C17" s="17" t="s">
        <v>22</v>
      </c>
      <c r="D17" s="17">
        <v>5.0038</v>
      </c>
      <c r="E17" s="17">
        <v>1000</v>
      </c>
      <c r="F17" s="17">
        <v>5.0053000000000001</v>
      </c>
      <c r="G17" s="18">
        <f t="shared" si="0"/>
        <v>1.5000000000000568</v>
      </c>
      <c r="I17">
        <f t="shared" si="1"/>
        <v>1</v>
      </c>
    </row>
    <row r="18" spans="1:9" ht="15.75" x14ac:dyDescent="0.25">
      <c r="A18" s="17">
        <v>17</v>
      </c>
      <c r="B18" s="17" t="s">
        <v>36</v>
      </c>
      <c r="C18" s="17" t="s">
        <v>22</v>
      </c>
      <c r="D18" s="17">
        <v>5.1771000000000003</v>
      </c>
      <c r="E18" s="17">
        <v>1000</v>
      </c>
      <c r="F18" s="17">
        <v>5.1788999999999996</v>
      </c>
      <c r="G18" s="18">
        <f t="shared" si="0"/>
        <v>1.7999999999993577</v>
      </c>
      <c r="I18">
        <f t="shared" si="1"/>
        <v>1</v>
      </c>
    </row>
    <row r="19" spans="1:9" ht="15.75" x14ac:dyDescent="0.25">
      <c r="A19" s="17">
        <v>18</v>
      </c>
      <c r="B19" s="17" t="s">
        <v>37</v>
      </c>
      <c r="C19" s="17" t="s">
        <v>18</v>
      </c>
      <c r="D19" s="17">
        <v>5.1947999999999999</v>
      </c>
      <c r="E19" s="17">
        <v>1000</v>
      </c>
      <c r="F19" s="17">
        <v>5.2</v>
      </c>
      <c r="G19" s="18">
        <f t="shared" si="0"/>
        <v>5.2000000000003155</v>
      </c>
      <c r="I19">
        <f t="shared" si="1"/>
        <v>1</v>
      </c>
    </row>
    <row r="20" spans="1:9" ht="15.75" x14ac:dyDescent="0.25">
      <c r="A20" s="17">
        <v>19</v>
      </c>
      <c r="B20" s="17" t="s">
        <v>38</v>
      </c>
      <c r="C20" s="17" t="s">
        <v>28</v>
      </c>
      <c r="D20" s="17">
        <v>4.9862000000000002</v>
      </c>
      <c r="E20" s="17">
        <v>740</v>
      </c>
      <c r="F20" s="17">
        <v>4.9889999999999999</v>
      </c>
      <c r="G20" s="18">
        <f t="shared" si="0"/>
        <v>3.7837837837833672</v>
      </c>
      <c r="I20">
        <f t="shared" si="1"/>
        <v>1.3513513513513513</v>
      </c>
    </row>
    <row r="21" spans="1:9" ht="15.75" x14ac:dyDescent="0.25">
      <c r="A21" s="17">
        <v>20</v>
      </c>
      <c r="B21" s="17" t="s">
        <v>39</v>
      </c>
      <c r="C21" s="17" t="s">
        <v>22</v>
      </c>
      <c r="D21" s="17">
        <v>5.1764000000000001</v>
      </c>
      <c r="E21" s="17">
        <v>825</v>
      </c>
      <c r="F21" s="17">
        <v>5.1791</v>
      </c>
      <c r="G21" s="18">
        <f t="shared" si="0"/>
        <v>3.2727272727271814</v>
      </c>
      <c r="I21">
        <f t="shared" si="1"/>
        <v>1.2121212121212122</v>
      </c>
    </row>
    <row r="22" spans="1:9" ht="15.75" x14ac:dyDescent="0.25">
      <c r="A22" s="17">
        <v>21</v>
      </c>
      <c r="B22" s="17" t="s">
        <v>40</v>
      </c>
      <c r="C22" s="17" t="s">
        <v>18</v>
      </c>
      <c r="D22" s="17">
        <v>3.2656999999999998</v>
      </c>
      <c r="E22" s="17">
        <v>790</v>
      </c>
      <c r="F22" s="17">
        <v>3.2673999999999999</v>
      </c>
      <c r="G22" s="18">
        <f t="shared" si="0"/>
        <v>2.1518987341772591</v>
      </c>
      <c r="I22">
        <f t="shared" si="1"/>
        <v>1.2658227848101267</v>
      </c>
    </row>
    <row r="23" spans="1:9" ht="15.75" x14ac:dyDescent="0.25">
      <c r="A23" s="17">
        <v>22</v>
      </c>
      <c r="B23" s="17" t="s">
        <v>41</v>
      </c>
      <c r="C23" s="17" t="s">
        <v>18</v>
      </c>
      <c r="D23" s="17">
        <v>5.1776</v>
      </c>
      <c r="E23" s="17">
        <v>1000</v>
      </c>
      <c r="F23" s="17">
        <v>5.1853999999999996</v>
      </c>
      <c r="G23" s="18">
        <f t="shared" si="0"/>
        <v>7.799999999999585</v>
      </c>
      <c r="I23">
        <f t="shared" si="1"/>
        <v>1</v>
      </c>
    </row>
    <row r="24" spans="1:9" ht="15.75" x14ac:dyDescent="0.25">
      <c r="A24" s="17">
        <v>23</v>
      </c>
      <c r="B24" s="17" t="s">
        <v>38</v>
      </c>
      <c r="C24" s="17" t="s">
        <v>28</v>
      </c>
      <c r="D24" s="17">
        <v>5.0041000000000002</v>
      </c>
      <c r="E24" s="17">
        <v>500</v>
      </c>
      <c r="F24" s="17">
        <v>5.0080999999999998</v>
      </c>
      <c r="G24" s="18">
        <f t="shared" si="0"/>
        <v>7.9999999999991189</v>
      </c>
      <c r="I24">
        <f t="shared" si="1"/>
        <v>2</v>
      </c>
    </row>
    <row r="25" spans="1:9" ht="15.75" x14ac:dyDescent="0.25">
      <c r="A25" s="17">
        <v>24</v>
      </c>
      <c r="B25" s="17" t="s">
        <v>65</v>
      </c>
      <c r="C25" s="17" t="s">
        <v>18</v>
      </c>
      <c r="D25" s="17">
        <v>4.9861000000000004</v>
      </c>
      <c r="E25" s="17">
        <v>1000</v>
      </c>
      <c r="F25" s="17">
        <v>4.9992999999999999</v>
      </c>
      <c r="G25" s="18">
        <f t="shared" si="0"/>
        <v>13.199999999999434</v>
      </c>
      <c r="I25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Sheet</vt:lpstr>
      <vt:lpstr>DIP Readings</vt:lpstr>
      <vt:lpstr>Nitrate Readings</vt:lpstr>
      <vt:lpstr>Ammonium Readings</vt:lpstr>
      <vt:lpstr>Total P Readings</vt:lpstr>
      <vt:lpstr>Filter Weights and Readings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Chambers, Randolph</cp:lastModifiedBy>
  <cp:lastPrinted>2023-07-23T18:09:35Z</cp:lastPrinted>
  <dcterms:created xsi:type="dcterms:W3CDTF">2020-10-09T15:07:12Z</dcterms:created>
  <dcterms:modified xsi:type="dcterms:W3CDTF">2023-07-24T20:47:23Z</dcterms:modified>
</cp:coreProperties>
</file>