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CA\"/>
    </mc:Choice>
  </mc:AlternateContent>
  <bookViews>
    <workbookView xWindow="0" yWindow="0" windowWidth="28800" windowHeight="14100"/>
  </bookViews>
  <sheets>
    <sheet name="Final Sheet" sheetId="1" r:id="rId1"/>
    <sheet name="DIP Readings" sheetId="2" r:id="rId2"/>
    <sheet name="Nitrate Readings" sheetId="3" r:id="rId3"/>
    <sheet name="Ammonium Readings" sheetId="4" r:id="rId4"/>
    <sheet name="Total P Readings" sheetId="6" r:id="rId5"/>
    <sheet name="Filter Weights and Readings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" i="6"/>
  <c r="J28" i="1"/>
  <c r="J27" i="1"/>
  <c r="Q29" i="1"/>
  <c r="Q27" i="1"/>
  <c r="P27" i="1"/>
  <c r="Q30" i="1"/>
  <c r="Q28" i="1"/>
  <c r="P30" i="1"/>
  <c r="P29" i="1"/>
  <c r="P28" i="1"/>
  <c r="O28" i="1"/>
  <c r="O27" i="1"/>
  <c r="G30" i="1"/>
  <c r="G29" i="1"/>
  <c r="G28" i="1"/>
  <c r="F28" i="1"/>
  <c r="E29" i="1"/>
  <c r="E28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D2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" i="3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" i="2"/>
  <c r="H29" i="1" l="1"/>
  <c r="O30" i="1"/>
  <c r="N30" i="1"/>
  <c r="M30" i="1"/>
  <c r="L30" i="1"/>
  <c r="K30" i="1"/>
  <c r="J30" i="1"/>
  <c r="H30" i="1"/>
  <c r="F30" i="1"/>
  <c r="E30" i="1"/>
  <c r="O29" i="1"/>
  <c r="N29" i="1"/>
  <c r="M29" i="1"/>
  <c r="L29" i="1"/>
  <c r="K29" i="1"/>
  <c r="J29" i="1"/>
  <c r="F29" i="1"/>
  <c r="N28" i="1"/>
  <c r="M28" i="1"/>
  <c r="L28" i="1"/>
  <c r="K28" i="1"/>
  <c r="H28" i="1"/>
  <c r="N27" i="1"/>
  <c r="M27" i="1"/>
  <c r="L27" i="1"/>
  <c r="K27" i="1"/>
  <c r="H27" i="1"/>
  <c r="G27" i="1"/>
  <c r="F27" i="1"/>
  <c r="E27" i="1"/>
</calcChain>
</file>

<file path=xl/sharedStrings.xml><?xml version="1.0" encoding="utf-8"?>
<sst xmlns="http://schemas.openxmlformats.org/spreadsheetml/2006/main" count="162" uniqueCount="77">
  <si>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</si>
  <si>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</si>
  <si>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</si>
  <si>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</si>
  <si>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</si>
  <si>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</si>
  <si>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</si>
  <si>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</si>
  <si>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</si>
  <si>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</si>
  <si>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</si>
  <si>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</si>
  <si>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</si>
  <si>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</si>
  <si>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</si>
  <si>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</si>
  <si>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</si>
  <si>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</si>
  <si>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</si>
  <si>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</si>
  <si>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</si>
  <si>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</si>
  <si>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</si>
  <si>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</si>
  <si>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</si>
  <si>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</si>
  <si>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</si>
  <si>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</si>
  <si>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</si>
  <si>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</si>
  <si>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</si>
  <si>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</si>
  <si>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</si>
  <si>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</si>
  <si>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</si>
  <si>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</si>
  <si>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</si>
  <si>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</si>
  <si>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</si>
  <si>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</si>
  <si>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</si>
  <si>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</si>
  <si>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</si>
  <si>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</si>
  <si>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</si>
  <si>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</si>
  <si>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</si>
  <si>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</si>
  <si>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</si>
  <si>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</si>
  <si>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</si>
  <si>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</si>
  <si>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</si>
  <si>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</si>
  <si>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</si>
  <si>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</si>
  <si>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</si>
  <si>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</si>
  <si>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</si>
  <si>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October 2020</t>
  </si>
  <si>
    <t>Site #</t>
  </si>
  <si>
    <t>Fil Wgt</t>
  </si>
  <si>
    <t># mL</t>
  </si>
  <si>
    <t>Dry Wgt</t>
  </si>
  <si>
    <t>TSS mg/L</t>
  </si>
  <si>
    <t>Goose Pond</t>
  </si>
  <si>
    <t>Mimosa</t>
  </si>
  <si>
    <t>CW Stream</t>
  </si>
  <si>
    <t>Site</t>
  </si>
  <si>
    <t>Abs</t>
  </si>
  <si>
    <t>Conc</t>
  </si>
  <si>
    <t>abs</t>
  </si>
  <si>
    <t>conc</t>
  </si>
  <si>
    <t>(from jan 2013)</t>
  </si>
  <si>
    <t>Total P</t>
  </si>
  <si>
    <t>multiplicative role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</si>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</sst>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7.8447506561679786E-2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'DIP Readings'!$I$2:$I$7</c:f>
              <c:numCache>
                <c:formatCode>General</c:formatCode>
                <c:ptCount val="6"/>
                <c:pt idx="0">
                  <c:v>0</c:v>
                </c:pt>
                <c:pt idx="1">
                  <c:v>22</c:v>
                </c:pt>
                <c:pt idx="2">
                  <c:v>35</c:v>
                </c:pt>
                <c:pt idx="3">
                  <c:v>116</c:v>
                </c:pt>
                <c:pt idx="4">
                  <c:v>208</c:v>
                </c:pt>
                <c:pt idx="5">
                  <c:v>305</c:v>
                </c:pt>
              </c:numCache>
            </c:numRef>
          </c:xVal>
          <c:yVal>
            <c:numRef>
              <c:f>'DIP Readings'!$J$2:$J$7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CE-4E3E-B88F-1EFFA351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628296"/>
        <c:axId val="499628624"/>
      </c:scatterChart>
      <c:valAx>
        <c:axId val="4996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628624"/>
        <c:crosses val="autoZero"/>
        <c:crossBetween val="midCat"/>
      </c:valAx>
      <c:valAx>
        <c:axId val="4996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628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'Nitrate Readings'!$G$3:$G$8</c:f>
              <c:numCache>
                <c:formatCode>General</c:formatCode>
                <c:ptCount val="6"/>
                <c:pt idx="0">
                  <c:v>0</c:v>
                </c:pt>
                <c:pt idx="1">
                  <c:v>64</c:v>
                </c:pt>
                <c:pt idx="2">
                  <c:v>49</c:v>
                </c:pt>
                <c:pt idx="3">
                  <c:v>152</c:v>
                </c:pt>
                <c:pt idx="4">
                  <c:v>598</c:v>
                </c:pt>
                <c:pt idx="5">
                  <c:v>1903</c:v>
                </c:pt>
              </c:numCache>
            </c:numRef>
          </c:xVal>
          <c:yVal>
            <c:numRef>
              <c:f>'Nitrate Readings'!$H$3:$H$8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D-4290-87FF-23172557B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517416"/>
        <c:axId val="715516104"/>
      </c:scatterChart>
      <c:valAx>
        <c:axId val="71551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516104"/>
        <c:crosses val="autoZero"/>
        <c:crossBetween val="midCat"/>
      </c:valAx>
      <c:valAx>
        <c:axId val="71551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517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'Ammonium Readings'!$E$2:$E$7</c:f>
              <c:numCache>
                <c:formatCode>General</c:formatCode>
                <c:ptCount val="6"/>
                <c:pt idx="0">
                  <c:v>0</c:v>
                </c:pt>
                <c:pt idx="1">
                  <c:v>19</c:v>
                </c:pt>
                <c:pt idx="2">
                  <c:v>44</c:v>
                </c:pt>
                <c:pt idx="3">
                  <c:v>90</c:v>
                </c:pt>
                <c:pt idx="4">
                  <c:v>192</c:v>
                </c:pt>
                <c:pt idx="5">
                  <c:v>295</c:v>
                </c:pt>
              </c:numCache>
            </c:numRef>
          </c:xVal>
          <c:yVal>
            <c:numRef>
              <c:f>'Ammonium Readings'!$F$2:$F$7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E3-43A7-B75E-7BC04501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352784"/>
        <c:axId val="708349176"/>
      </c:scatterChart>
      <c:valAx>
        <c:axId val="70835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49176"/>
        <c:crosses val="autoZero"/>
        <c:crossBetween val="midCat"/>
      </c:valAx>
      <c:valAx>
        <c:axId val="70834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5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'Total P Readings'!$F$4:$F$9</c:f>
              <c:numCache>
                <c:formatCode>General</c:formatCode>
                <c:ptCount val="6"/>
                <c:pt idx="0">
                  <c:v>0</c:v>
                </c:pt>
                <c:pt idx="1">
                  <c:v>22</c:v>
                </c:pt>
                <c:pt idx="2">
                  <c:v>35</c:v>
                </c:pt>
                <c:pt idx="3">
                  <c:v>116</c:v>
                </c:pt>
                <c:pt idx="4">
                  <c:v>208</c:v>
                </c:pt>
                <c:pt idx="5">
                  <c:v>305</c:v>
                </c:pt>
              </c:numCache>
            </c:numRef>
          </c:xVal>
          <c:yVal>
            <c:numRef>
              <c:f>'Total P Readings'!$G$4:$G$9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45-4C30-AE3C-43018797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387224"/>
        <c:axId val="708382960"/>
      </c:scatterChart>
      <c:valAx>
        <c:axId val="708387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82960"/>
        <c:crosses val="autoZero"/>
        <c:crossBetween val="midCat"/>
      </c:valAx>
      <c:valAx>
        <c:axId val="70838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87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15</xdr:row>
      <xdr:rowOff>114300</xdr:rowOff>
    </xdr:from>
    <xdr:to>
      <xdr:col>18</xdr:col>
      <xdr:colOff>352425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15</xdr:row>
      <xdr:rowOff>114300</xdr:rowOff>
    </xdr:from>
    <xdr:to>
      <xdr:col>16</xdr:col>
      <xdr:colOff>214312</xdr:colOff>
      <xdr:row>30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347662</xdr:colOff>
      <xdr:row>7</xdr:row>
      <xdr:rowOff>19050</xdr:rowOff>
    </xdr:from>
    <xdr:to>
      <xdr:col>17</xdr:col>
      <xdr:colOff>42862</xdr:colOff>
      <xdr:row>21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15</xdr:row>
      <xdr:rowOff>114300</xdr:rowOff>
    </xdr:from>
    <xdr:to>
      <xdr:col>16</xdr:col>
      <xdr:colOff>214312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I20" sqref="I20"/>
    </sheetView>
  </sheetViews>
  <sheetFormatPr defaultRowHeight="15" x14ac:dyDescent="0.25"/>
  <cols>
    <col min="2" max="2" width="19.5703125" customWidth="1"/>
  </cols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44124</v>
      </c>
      <c r="E3" s="7">
        <v>15.9</v>
      </c>
      <c r="F3" s="8">
        <v>470</v>
      </c>
      <c r="G3" s="9">
        <v>9.68</v>
      </c>
      <c r="H3" s="8">
        <v>98</v>
      </c>
      <c r="I3" s="8"/>
      <c r="J3" s="9">
        <v>6.32</v>
      </c>
      <c r="K3" s="10">
        <v>0.70000000000014495</v>
      </c>
      <c r="L3" s="11">
        <v>6.2920000000000004E-2</v>
      </c>
      <c r="M3" s="10">
        <v>0.91959999999999997</v>
      </c>
      <c r="N3" s="10">
        <v>18.004999999999999</v>
      </c>
      <c r="O3" s="11">
        <v>1.6496</v>
      </c>
      <c r="P3" s="12">
        <f>(N3+O3)/M3</f>
        <v>21.372988255763374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44124</v>
      </c>
      <c r="E4" s="7">
        <v>15.3</v>
      </c>
      <c r="F4" s="8">
        <v>167</v>
      </c>
      <c r="G4" s="9">
        <v>8.36</v>
      </c>
      <c r="H4" s="8">
        <v>83.6</v>
      </c>
      <c r="I4" s="8"/>
      <c r="J4" s="9">
        <v>6.34</v>
      </c>
      <c r="K4" s="10">
        <v>1.4000000000002899</v>
      </c>
      <c r="L4" s="11">
        <v>0.26135999999999998</v>
      </c>
      <c r="M4" s="10">
        <v>0.43559999999999999</v>
      </c>
      <c r="N4" s="10">
        <v>23.212599999999998</v>
      </c>
      <c r="O4" s="11">
        <v>16.392900000000001</v>
      </c>
      <c r="P4" s="12">
        <f t="shared" ref="P4:P26" si="0">(N4+O4)/M4</f>
        <v>90.921717171717177</v>
      </c>
      <c r="Q4" s="8">
        <v>102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44124</v>
      </c>
      <c r="E5" s="7">
        <v>16.600000000000001</v>
      </c>
      <c r="F5" s="8">
        <v>591</v>
      </c>
      <c r="G5" s="13">
        <v>7.44</v>
      </c>
      <c r="H5" s="8">
        <v>77.2</v>
      </c>
      <c r="I5" s="8"/>
      <c r="J5" s="9">
        <v>6.49</v>
      </c>
      <c r="K5" s="10">
        <v>0.93333333333352664</v>
      </c>
      <c r="L5" s="11">
        <v>0.10970666666666667</v>
      </c>
      <c r="M5" s="10">
        <v>0.67759999999999998</v>
      </c>
      <c r="N5" s="10">
        <v>25.2624</v>
      </c>
      <c r="O5" s="11">
        <v>1.6496</v>
      </c>
      <c r="P5" s="12">
        <f t="shared" si="0"/>
        <v>39.716646989374262</v>
      </c>
      <c r="Q5" s="8">
        <v>115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44124</v>
      </c>
      <c r="E6" s="7">
        <v>20</v>
      </c>
      <c r="F6" s="8">
        <v>220</v>
      </c>
      <c r="G6" s="9">
        <v>5.0999999999999996</v>
      </c>
      <c r="H6" s="8">
        <v>56</v>
      </c>
      <c r="I6" s="8"/>
      <c r="J6" s="9">
        <v>6.76</v>
      </c>
      <c r="K6" s="10">
        <v>9.9999999999766942E-2</v>
      </c>
      <c r="L6" s="11">
        <v>9.6799999999999997E-2</v>
      </c>
      <c r="M6" s="10">
        <v>0.43559999999999999</v>
      </c>
      <c r="N6" s="10">
        <v>14.625599999999999</v>
      </c>
      <c r="O6" s="11">
        <v>0.61860000000000004</v>
      </c>
      <c r="P6" s="12">
        <f t="shared" si="0"/>
        <v>34.995867768595041</v>
      </c>
      <c r="Q6" s="8">
        <v>60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44124</v>
      </c>
      <c r="E7" s="7">
        <v>18.899999999999999</v>
      </c>
      <c r="F7" s="8">
        <v>24</v>
      </c>
      <c r="G7" s="9">
        <v>7.45</v>
      </c>
      <c r="H7" s="8">
        <v>80.7</v>
      </c>
      <c r="I7" s="8"/>
      <c r="J7" s="9">
        <v>6.85</v>
      </c>
      <c r="K7" s="10">
        <v>0.19999999999953388</v>
      </c>
      <c r="L7" s="11">
        <v>0.23232</v>
      </c>
      <c r="M7" s="10">
        <v>0.58079999999999998</v>
      </c>
      <c r="N7" s="10">
        <v>5.4845999999999995</v>
      </c>
      <c r="O7" s="11">
        <v>0.92789999999999995</v>
      </c>
      <c r="P7" s="12">
        <f t="shared" si="0"/>
        <v>11.040805785123966</v>
      </c>
      <c r="Q7" s="8">
        <v>62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44124</v>
      </c>
      <c r="E8" s="7">
        <v>15.6</v>
      </c>
      <c r="F8" s="8">
        <v>493</v>
      </c>
      <c r="G8" s="9">
        <v>7.74</v>
      </c>
      <c r="H8" s="8">
        <v>78.099999999999994</v>
      </c>
      <c r="I8" s="8"/>
      <c r="J8" s="9">
        <v>6.77</v>
      </c>
      <c r="L8" s="11">
        <v>0.37751999999999997</v>
      </c>
      <c r="M8" s="10">
        <v>0.96799999999999997</v>
      </c>
      <c r="N8" s="10">
        <v>29.084999999999997</v>
      </c>
      <c r="O8" s="11">
        <v>0.30930000000000002</v>
      </c>
      <c r="P8" s="12">
        <f t="shared" si="0"/>
        <v>30.366012396694213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44124</v>
      </c>
      <c r="E9" s="7">
        <v>16.100000000000001</v>
      </c>
      <c r="F9" s="8">
        <v>1320</v>
      </c>
      <c r="G9" s="9">
        <v>3.69</v>
      </c>
      <c r="H9" s="8">
        <v>37.6</v>
      </c>
      <c r="I9" s="8"/>
      <c r="J9" s="9">
        <v>6.44</v>
      </c>
      <c r="K9" s="10">
        <v>2.8000000000005798</v>
      </c>
      <c r="L9" s="11">
        <v>0.29039999999999999</v>
      </c>
      <c r="M9" s="10">
        <v>0.82279999999999998</v>
      </c>
      <c r="N9" s="10">
        <v>34.9574</v>
      </c>
      <c r="O9" s="11">
        <v>54.127499999999998</v>
      </c>
      <c r="P9" s="12">
        <f t="shared" si="0"/>
        <v>108.27041808458921</v>
      </c>
      <c r="Q9" s="8">
        <v>62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44124</v>
      </c>
      <c r="E10" s="7">
        <v>19.600000000000001</v>
      </c>
      <c r="F10" s="8">
        <v>194</v>
      </c>
      <c r="G10" s="9">
        <v>10.39</v>
      </c>
      <c r="H10" s="8">
        <v>114</v>
      </c>
      <c r="I10" s="8"/>
      <c r="J10" s="9">
        <v>6.94</v>
      </c>
      <c r="K10" s="10">
        <v>5.0000000000007816</v>
      </c>
      <c r="L10" s="11">
        <v>0.47432000000000002</v>
      </c>
      <c r="M10" s="10">
        <v>1.3068</v>
      </c>
      <c r="N10" s="10">
        <v>11.855599999999999</v>
      </c>
      <c r="O10" s="11">
        <v>9.6913999999999998</v>
      </c>
      <c r="P10" s="12">
        <f t="shared" si="0"/>
        <v>16.488368533823078</v>
      </c>
      <c r="Q10" s="8">
        <v>42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44124</v>
      </c>
      <c r="E11" s="7">
        <v>17.5</v>
      </c>
      <c r="F11" s="8">
        <v>1006</v>
      </c>
      <c r="G11" s="9">
        <v>3.83</v>
      </c>
      <c r="H11" s="8">
        <v>40.6</v>
      </c>
      <c r="I11" s="8"/>
      <c r="J11" s="9">
        <v>6.8</v>
      </c>
      <c r="K11" s="10">
        <v>45.50000000000054</v>
      </c>
      <c r="L11" s="11">
        <v>2.3231999999999999</v>
      </c>
      <c r="M11" s="10">
        <v>5.6627999999999998</v>
      </c>
      <c r="N11" s="10">
        <v>3.0469999999999997</v>
      </c>
      <c r="O11" s="11">
        <v>20.0014</v>
      </c>
      <c r="P11" s="12">
        <f t="shared" si="0"/>
        <v>4.070141979232889</v>
      </c>
      <c r="Q11" s="8">
        <v>14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44124</v>
      </c>
      <c r="E12" s="7">
        <v>20.2</v>
      </c>
      <c r="F12" s="8">
        <v>1642</v>
      </c>
      <c r="G12" s="9">
        <v>8.27</v>
      </c>
      <c r="H12" s="8">
        <v>91.6</v>
      </c>
      <c r="I12" s="8"/>
      <c r="J12" s="9">
        <v>6.88</v>
      </c>
      <c r="K12" s="10">
        <v>3.3333333333314861</v>
      </c>
      <c r="L12" s="11">
        <v>0.54853333333333343</v>
      </c>
      <c r="M12" s="10">
        <v>1.5004</v>
      </c>
      <c r="N12" s="10">
        <v>5.5953999999999997</v>
      </c>
      <c r="O12" s="11">
        <v>1.6496</v>
      </c>
      <c r="P12" s="12">
        <f t="shared" si="0"/>
        <v>4.8287123433750994</v>
      </c>
      <c r="Q12" s="8">
        <v>29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44124</v>
      </c>
      <c r="E13" s="7">
        <v>19.3</v>
      </c>
      <c r="F13" s="8">
        <v>203</v>
      </c>
      <c r="G13" s="9">
        <v>6.61</v>
      </c>
      <c r="H13" s="8">
        <v>71.900000000000006</v>
      </c>
      <c r="I13" s="8"/>
      <c r="J13" s="9">
        <v>7.04</v>
      </c>
      <c r="L13" s="11">
        <v>0.26135999999999998</v>
      </c>
      <c r="M13" s="10">
        <v>0.24199999999999999</v>
      </c>
      <c r="N13" s="10">
        <v>4.2103999999999999</v>
      </c>
      <c r="O13" s="11">
        <v>0.92789999999999995</v>
      </c>
      <c r="P13" s="12">
        <f t="shared" si="0"/>
        <v>21.232644628099173</v>
      </c>
      <c r="Q13" s="8">
        <v>55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44124</v>
      </c>
      <c r="E14" s="7">
        <v>19.7</v>
      </c>
      <c r="F14" s="8">
        <v>218</v>
      </c>
      <c r="G14" s="9">
        <v>5.29</v>
      </c>
      <c r="H14" s="8">
        <v>58</v>
      </c>
      <c r="I14" s="8"/>
      <c r="J14" s="9">
        <v>6.84</v>
      </c>
      <c r="L14" s="11">
        <v>0.15487999999999999</v>
      </c>
      <c r="M14" s="10">
        <v>0.43559999999999999</v>
      </c>
      <c r="N14" s="10">
        <v>3.8779999999999997</v>
      </c>
      <c r="O14" s="11">
        <v>3.4022999999999999</v>
      </c>
      <c r="P14" s="12">
        <f t="shared" si="0"/>
        <v>16.713269054178145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44124</v>
      </c>
      <c r="E15" s="7">
        <v>17.399999999999999</v>
      </c>
      <c r="F15" s="8">
        <v>841</v>
      </c>
      <c r="G15" s="9">
        <v>7.88</v>
      </c>
      <c r="H15" s="8">
        <v>82.2</v>
      </c>
      <c r="I15" s="8"/>
      <c r="J15" s="9">
        <v>6.79</v>
      </c>
      <c r="K15" s="10">
        <v>8.4999999999979536</v>
      </c>
      <c r="L15" s="11">
        <v>0.79859999999999998</v>
      </c>
      <c r="M15" s="10">
        <v>1.8391999999999999</v>
      </c>
      <c r="N15" s="10">
        <v>5.8723999999999998</v>
      </c>
      <c r="O15" s="11">
        <v>1.6496</v>
      </c>
      <c r="P15" s="12">
        <f t="shared" si="0"/>
        <v>4.0898216615919969</v>
      </c>
      <c r="Q15" s="8">
        <v>21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44124</v>
      </c>
      <c r="E16" s="7">
        <v>17.8</v>
      </c>
      <c r="F16" s="8">
        <v>658</v>
      </c>
      <c r="G16" s="9">
        <v>6.04</v>
      </c>
      <c r="H16" s="8">
        <v>62.3</v>
      </c>
      <c r="I16" s="8"/>
      <c r="J16" s="9">
        <v>6.75</v>
      </c>
      <c r="K16" s="10">
        <v>0.40000000000084412</v>
      </c>
      <c r="L16" s="11">
        <v>0.61951999999999996</v>
      </c>
      <c r="M16" s="10">
        <v>1.694</v>
      </c>
      <c r="N16" s="10">
        <v>15.013399999999999</v>
      </c>
      <c r="O16" s="11">
        <v>0.51549999999999996</v>
      </c>
      <c r="P16" s="12">
        <f t="shared" si="0"/>
        <v>9.1670011806375431</v>
      </c>
      <c r="Q16" s="8">
        <v>42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44124</v>
      </c>
      <c r="E17" s="7">
        <v>17.5</v>
      </c>
      <c r="F17" s="8">
        <v>705</v>
      </c>
      <c r="G17" s="9">
        <v>8.11</v>
      </c>
      <c r="H17" s="8">
        <v>84.3</v>
      </c>
      <c r="I17" s="8"/>
      <c r="J17" s="9">
        <v>6.66</v>
      </c>
      <c r="K17" s="10">
        <v>0.79999999999991189</v>
      </c>
      <c r="L17" s="11">
        <v>0.24199999999999999</v>
      </c>
      <c r="M17" s="10">
        <v>0.82279999999999998</v>
      </c>
      <c r="N17" s="10">
        <v>22.8248</v>
      </c>
      <c r="O17" s="11">
        <v>0.51549999999999996</v>
      </c>
      <c r="P17" s="12">
        <f t="shared" si="0"/>
        <v>28.366917841516774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44124</v>
      </c>
      <c r="E18" s="7">
        <v>21.1</v>
      </c>
      <c r="F18" s="8">
        <v>468</v>
      </c>
      <c r="G18" s="9">
        <v>8.59</v>
      </c>
      <c r="H18" s="8">
        <v>96.1</v>
      </c>
      <c r="I18" s="8"/>
      <c r="J18" s="9">
        <v>6.84</v>
      </c>
      <c r="K18" s="10">
        <v>0.300000000000189</v>
      </c>
      <c r="L18" s="11">
        <v>0.1452</v>
      </c>
      <c r="M18" s="10">
        <v>1.5004</v>
      </c>
      <c r="N18" s="10">
        <v>21.273599999999998</v>
      </c>
      <c r="O18" s="11">
        <v>1.2372000000000001</v>
      </c>
      <c r="P18" s="12">
        <f t="shared" si="0"/>
        <v>15.003199146894161</v>
      </c>
      <c r="Q18" s="8">
        <v>40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44124</v>
      </c>
      <c r="E19" s="7">
        <v>20</v>
      </c>
      <c r="F19" s="8">
        <v>337</v>
      </c>
      <c r="G19" s="9">
        <v>8.6</v>
      </c>
      <c r="H19" s="8">
        <v>93.9</v>
      </c>
      <c r="I19" s="8"/>
      <c r="J19" s="9">
        <v>6.82</v>
      </c>
      <c r="K19" s="10">
        <v>0</v>
      </c>
      <c r="L19" s="11">
        <v>0.13067999999999999</v>
      </c>
      <c r="M19" s="10">
        <v>0.58079999999999998</v>
      </c>
      <c r="N19" s="10">
        <v>8.7531999999999996</v>
      </c>
      <c r="O19" s="11">
        <v>0.82479999999999998</v>
      </c>
      <c r="P19" s="12">
        <f t="shared" si="0"/>
        <v>16.491046831955924</v>
      </c>
      <c r="Q19" s="8">
        <v>40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44124</v>
      </c>
      <c r="E20" s="7">
        <v>19.899999999999999</v>
      </c>
      <c r="F20" s="8">
        <v>591</v>
      </c>
      <c r="G20" s="9">
        <v>7.94</v>
      </c>
      <c r="H20" s="8">
        <v>86.4</v>
      </c>
      <c r="I20" s="8"/>
      <c r="J20" s="9">
        <v>6.81</v>
      </c>
      <c r="K20" s="10">
        <v>0.70000000000014495</v>
      </c>
      <c r="L20" s="11">
        <v>0.25168000000000001</v>
      </c>
      <c r="M20" s="10">
        <v>1.7907999999999999</v>
      </c>
      <c r="N20" s="10">
        <v>14.293199999999999</v>
      </c>
      <c r="O20" s="11">
        <v>0.72170000000000001</v>
      </c>
      <c r="P20" s="12">
        <f t="shared" si="0"/>
        <v>8.3844650435559522</v>
      </c>
      <c r="Q20" s="8">
        <v>42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44124</v>
      </c>
      <c r="E21" s="7">
        <v>18.899999999999999</v>
      </c>
      <c r="F21" s="8">
        <v>340</v>
      </c>
      <c r="G21" s="9">
        <v>8.49</v>
      </c>
      <c r="H21" s="8">
        <v>91.9</v>
      </c>
      <c r="I21" s="8"/>
      <c r="J21" s="9">
        <v>6.88</v>
      </c>
      <c r="K21" s="10">
        <v>0.39999999999906777</v>
      </c>
      <c r="L21" s="11">
        <v>0.38719999999999999</v>
      </c>
      <c r="M21" s="10">
        <v>1.0648</v>
      </c>
      <c r="N21" s="10">
        <v>21.439799999999998</v>
      </c>
      <c r="O21" s="11">
        <v>2.9899</v>
      </c>
      <c r="P21" s="12">
        <f t="shared" si="0"/>
        <v>22.94299398948159</v>
      </c>
      <c r="Q21" s="8">
        <v>39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44124</v>
      </c>
      <c r="E22" s="7">
        <v>19.5</v>
      </c>
      <c r="F22" s="8">
        <v>194</v>
      </c>
      <c r="G22" s="9">
        <v>5.6</v>
      </c>
      <c r="H22" s="8">
        <v>61.3</v>
      </c>
      <c r="I22" s="8"/>
      <c r="J22" s="9">
        <v>6.88</v>
      </c>
      <c r="L22" s="11">
        <v>0.29039999999999999</v>
      </c>
      <c r="M22" s="10">
        <v>0.82279999999999998</v>
      </c>
      <c r="N22" s="10">
        <v>9.6950000000000003</v>
      </c>
      <c r="O22" s="11">
        <v>0.82479999999999998</v>
      </c>
      <c r="P22" s="12">
        <f t="shared" si="0"/>
        <v>12.785367039377736</v>
      </c>
      <c r="Q22" s="8">
        <v>78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44124</v>
      </c>
      <c r="E23" s="7">
        <v>17.7</v>
      </c>
      <c r="F23" s="8">
        <v>191</v>
      </c>
      <c r="G23" s="9">
        <v>7.65</v>
      </c>
      <c r="H23" s="8">
        <v>80.3</v>
      </c>
      <c r="I23" s="8"/>
      <c r="J23" s="9">
        <v>6.87</v>
      </c>
      <c r="L23" s="11">
        <v>0.33879999999999993</v>
      </c>
      <c r="M23" s="10">
        <v>0.19359999999999999</v>
      </c>
      <c r="N23" s="10">
        <v>13.3514</v>
      </c>
      <c r="O23" s="11">
        <v>0</v>
      </c>
      <c r="P23" s="12">
        <f t="shared" si="0"/>
        <v>68.963842975206617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44124</v>
      </c>
      <c r="E24" s="7">
        <v>18.3</v>
      </c>
      <c r="F24" s="8">
        <v>527</v>
      </c>
      <c r="G24" s="9">
        <v>8.52</v>
      </c>
      <c r="H24" s="8">
        <v>90.4</v>
      </c>
      <c r="I24" s="8"/>
      <c r="J24" s="9">
        <v>6.71</v>
      </c>
      <c r="K24" s="10">
        <v>3.3000000000003027</v>
      </c>
      <c r="L24" s="11">
        <v>9.196E-2</v>
      </c>
      <c r="M24" s="10">
        <v>0.33879999999999999</v>
      </c>
      <c r="N24" s="10">
        <v>20.996600000000001</v>
      </c>
      <c r="O24" s="11">
        <v>0.41239999999999999</v>
      </c>
      <c r="P24" s="12">
        <f t="shared" si="0"/>
        <v>63.190672963400246</v>
      </c>
      <c r="Q24" s="8">
        <v>34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44124</v>
      </c>
      <c r="E25" s="7">
        <v>16</v>
      </c>
      <c r="F25" s="8">
        <v>524</v>
      </c>
      <c r="G25" s="9">
        <v>6.48</v>
      </c>
      <c r="H25" s="8">
        <v>65.8</v>
      </c>
      <c r="I25" s="8"/>
      <c r="J25" s="9">
        <v>6.8</v>
      </c>
      <c r="K25" s="10">
        <v>9.800000000000253</v>
      </c>
      <c r="L25" s="11">
        <v>0.59048</v>
      </c>
      <c r="M25" s="10">
        <v>0.87119999999999997</v>
      </c>
      <c r="N25" s="10">
        <v>4.5981999999999994</v>
      </c>
      <c r="O25" s="11">
        <v>3.2991999999999999</v>
      </c>
      <c r="P25" s="12">
        <f t="shared" si="0"/>
        <v>9.0649678604224047</v>
      </c>
      <c r="Q25" s="8">
        <v>30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44124</v>
      </c>
      <c r="E26" s="7">
        <v>24.5</v>
      </c>
      <c r="F26" s="8">
        <v>1451</v>
      </c>
      <c r="G26" s="9">
        <v>7.22</v>
      </c>
      <c r="H26" s="8">
        <v>86</v>
      </c>
      <c r="I26" s="8"/>
      <c r="J26" s="9">
        <v>7.14</v>
      </c>
      <c r="K26" s="10">
        <v>2.9999999999992255</v>
      </c>
      <c r="L26" s="11">
        <v>0.33879999999999993</v>
      </c>
      <c r="M26" s="10">
        <v>4.84</v>
      </c>
      <c r="N26" s="10">
        <v>4.4874000000000001</v>
      </c>
      <c r="O26" s="11">
        <v>10.1038</v>
      </c>
      <c r="P26" s="12">
        <f t="shared" si="0"/>
        <v>3.0147107438016532</v>
      </c>
      <c r="Q26" s="8">
        <v>120</v>
      </c>
    </row>
    <row r="27" spans="1:17" x14ac:dyDescent="0.25">
      <c r="B27" s="1" t="s">
        <v>43</v>
      </c>
      <c r="D27" s="6"/>
      <c r="E27" s="14">
        <f>AVERAGE(E3:E26)</f>
        <v>18.470833333333331</v>
      </c>
      <c r="F27" s="15">
        <f>AVERAGE(F3:F26)</f>
        <v>557.29166666666663</v>
      </c>
      <c r="G27" s="16">
        <f>AVERAGE(G3:G26)</f>
        <v>7.2904166666666681</v>
      </c>
      <c r="H27" s="15">
        <f>AVERAGE(H3:H26)</f>
        <v>77.841666666666683</v>
      </c>
      <c r="I27" s="15"/>
      <c r="J27" s="16">
        <f>AVERAGE(J3:J26)</f>
        <v>6.767500000000001</v>
      </c>
      <c r="K27" s="14">
        <f>AVERAGE(K3:K26)</f>
        <v>4.5877192982455028</v>
      </c>
      <c r="L27" s="16">
        <f>AVERAGE(L3:L26)</f>
        <v>0.39244333333333326</v>
      </c>
      <c r="M27" s="14">
        <f>AVERAGE(M3:M26)</f>
        <v>1.2644499999999999</v>
      </c>
      <c r="N27" s="14">
        <f>AVERAGE(N3:N26)</f>
        <v>14.242416666666664</v>
      </c>
      <c r="O27" s="16">
        <f>AVERAGE(O3:O26)</f>
        <v>5.6017666666666672</v>
      </c>
      <c r="P27" s="15">
        <f>AVERAGE(P3:P26)</f>
        <v>27.561775011183681</v>
      </c>
      <c r="Q27" s="15">
        <f>AVERAGE(Q3:Q26)</f>
        <v>67.791666666666671</v>
      </c>
    </row>
    <row r="28" spans="1:17" x14ac:dyDescent="0.25">
      <c r="B28" s="1" t="s">
        <v>44</v>
      </c>
      <c r="E28" s="14">
        <f>AVERAGE(E3,E4,E5,E8,E9,E17,E20,E23,E24)</f>
        <v>16.988888888888891</v>
      </c>
      <c r="F28" s="15">
        <f>AVERAGE(F3,F4,F5,F8,F9,F17,F20,F23,F24)</f>
        <v>561.66666666666663</v>
      </c>
      <c r="G28" s="16">
        <f>AVERAGE(G3,G4,G5,G8,G9,G17,G20,G23,G24)</f>
        <v>7.681111111111111</v>
      </c>
      <c r="H28" s="15">
        <f t="shared" ref="F28:Q28" si="1">AVERAGE(H3,H4,H5,H8,H9,H17,H20,H23,H24)</f>
        <v>79.544444444444437</v>
      </c>
      <c r="I28" s="15"/>
      <c r="J28" s="16">
        <f>AVERAGE(J3,J4,J5,J8,J9,J17,J20,J23,J24)</f>
        <v>6.6011111111111109</v>
      </c>
      <c r="K28" s="14">
        <f t="shared" si="1"/>
        <v>1.519047619047843</v>
      </c>
      <c r="L28" s="16">
        <f t="shared" si="1"/>
        <v>0.22514962962962962</v>
      </c>
      <c r="M28" s="14">
        <f t="shared" si="1"/>
        <v>0.77439999999999998</v>
      </c>
      <c r="N28" s="14">
        <f t="shared" si="1"/>
        <v>22.443155555555556</v>
      </c>
      <c r="O28" s="16">
        <f>AVERAGE(O3,O4,O5,O8,O9,O17,O20,O23,O24)</f>
        <v>8.4198333333333348</v>
      </c>
      <c r="P28" s="15">
        <f>AVERAGE(P3,P4,P5,P8,P9,P17,P20,P23,P24)</f>
        <v>51.061520191313086</v>
      </c>
      <c r="Q28" s="15">
        <f>AVERAGE(Q3,Q4,Q5,Q8,Q9,Q17,Q20,Q23,Q24)</f>
        <v>92.777777777777771</v>
      </c>
    </row>
    <row r="29" spans="1:17" x14ac:dyDescent="0.25">
      <c r="B29" s="1" t="s">
        <v>45</v>
      </c>
      <c r="E29" s="14">
        <f>AVERAGE(E6,E7,E10,E13,E14,E18,E19,E22)</f>
        <v>19.762499999999999</v>
      </c>
      <c r="F29" s="15">
        <f t="shared" ref="F29:Q29" si="2">AVERAGE(F6,F7,F10,F13,F14,F18,F19,F22)</f>
        <v>232.25</v>
      </c>
      <c r="G29" s="16">
        <f t="shared" si="2"/>
        <v>7.2037500000000012</v>
      </c>
      <c r="H29" s="15">
        <f>AVERAGE(H6,H7,H10,H13,H14,H18,H19,H22)</f>
        <v>78.987499999999997</v>
      </c>
      <c r="I29" s="15"/>
      <c r="J29" s="16">
        <f t="shared" si="2"/>
        <v>6.8712499999999999</v>
      </c>
      <c r="K29" s="14">
        <f t="shared" si="2"/>
        <v>1.1200000000000543</v>
      </c>
      <c r="L29" s="16">
        <f t="shared" si="2"/>
        <v>0.22324499999999997</v>
      </c>
      <c r="M29" s="14">
        <f t="shared" si="2"/>
        <v>0.73809999999999998</v>
      </c>
      <c r="N29" s="14">
        <f t="shared" si="2"/>
        <v>9.9719999999999978</v>
      </c>
      <c r="O29" s="16">
        <f t="shared" si="2"/>
        <v>2.3068624999999998</v>
      </c>
      <c r="P29" s="15">
        <f t="shared" si="2"/>
        <v>18.093821098505902</v>
      </c>
      <c r="Q29" s="15">
        <f>AVERAGE(Q6,Q7,Q10,Q13,Q14,Q18,Q19,Q22)</f>
        <v>62.125</v>
      </c>
    </row>
    <row r="30" spans="1:17" x14ac:dyDescent="0.25">
      <c r="B30" s="1" t="s">
        <v>46</v>
      </c>
      <c r="E30" s="14">
        <f>AVERAGE(E11,E12,E16,E15,E21,E25)</f>
        <v>17.966666666666669</v>
      </c>
      <c r="F30" s="15">
        <f t="shared" ref="F30:Q30" si="3">AVERAGE(F11,F12,F16,F15,F21,F25)</f>
        <v>835.16666666666663</v>
      </c>
      <c r="G30" s="16">
        <f>AVERAGE(G11,G12,G16,G15,G21,G25)</f>
        <v>6.8316666666666661</v>
      </c>
      <c r="H30" s="15">
        <f t="shared" si="3"/>
        <v>72.400000000000006</v>
      </c>
      <c r="I30" s="15"/>
      <c r="J30" s="16">
        <f t="shared" si="3"/>
        <v>6.8166666666666664</v>
      </c>
      <c r="K30" s="14">
        <f t="shared" si="3"/>
        <v>11.322222222221692</v>
      </c>
      <c r="L30" s="16">
        <f t="shared" si="3"/>
        <v>0.87792222222222227</v>
      </c>
      <c r="M30" s="14">
        <f t="shared" si="3"/>
        <v>2.1053999999999999</v>
      </c>
      <c r="N30" s="14">
        <f t="shared" si="3"/>
        <v>9.2610333333333319</v>
      </c>
      <c r="O30" s="16">
        <f t="shared" si="3"/>
        <v>5.0175333333333327</v>
      </c>
      <c r="P30" s="15">
        <f t="shared" si="3"/>
        <v>9.0272731691235872</v>
      </c>
      <c r="Q30" s="15">
        <f t="shared" si="3"/>
        <v>29.166666666666668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I1" sqref="I1:J7"/>
    </sheetView>
  </sheetViews>
  <sheetFormatPr defaultRowHeight="15" x14ac:dyDescent="0.25"/>
  <sheetData>
    <row r="1" spans="1:10" x14ac:dyDescent="0.25">
      <c r="A1" t="s">
        <v>68</v>
      </c>
      <c r="B1" t="s">
        <v>69</v>
      </c>
      <c r="C1" t="s">
        <v>70</v>
      </c>
      <c r="I1" t="s">
        <v>71</v>
      </c>
      <c r="J1" t="s">
        <v>72</v>
      </c>
    </row>
    <row r="2" spans="1:10" x14ac:dyDescent="0.25">
      <c r="A2">
        <v>1</v>
      </c>
      <c r="B2">
        <v>19</v>
      </c>
      <c r="C2">
        <f>B2*0.0484</f>
        <v>0.91959999999999997</v>
      </c>
      <c r="I2">
        <v>0</v>
      </c>
      <c r="J2">
        <v>0</v>
      </c>
    </row>
    <row r="3" spans="1:10" x14ac:dyDescent="0.25">
      <c r="A3">
        <v>2</v>
      </c>
      <c r="B3">
        <v>9</v>
      </c>
      <c r="C3">
        <f t="shared" ref="C3:C25" si="0">B3*0.0484</f>
        <v>0.43559999999999999</v>
      </c>
      <c r="I3">
        <v>22</v>
      </c>
      <c r="J3">
        <v>1</v>
      </c>
    </row>
    <row r="4" spans="1:10" x14ac:dyDescent="0.25">
      <c r="A4">
        <v>3</v>
      </c>
      <c r="B4">
        <v>14</v>
      </c>
      <c r="C4">
        <f t="shared" si="0"/>
        <v>0.67759999999999998</v>
      </c>
      <c r="I4">
        <v>35</v>
      </c>
      <c r="J4">
        <v>2</v>
      </c>
    </row>
    <row r="5" spans="1:10" x14ac:dyDescent="0.25">
      <c r="A5">
        <v>4</v>
      </c>
      <c r="B5">
        <v>9</v>
      </c>
      <c r="C5">
        <f t="shared" si="0"/>
        <v>0.43559999999999999</v>
      </c>
      <c r="I5">
        <v>116</v>
      </c>
      <c r="J5">
        <v>5</v>
      </c>
    </row>
    <row r="6" spans="1:10" x14ac:dyDescent="0.25">
      <c r="A6">
        <v>5</v>
      </c>
      <c r="B6">
        <v>12</v>
      </c>
      <c r="C6">
        <f t="shared" si="0"/>
        <v>0.58079999999999998</v>
      </c>
      <c r="I6">
        <v>208</v>
      </c>
      <c r="J6">
        <v>10</v>
      </c>
    </row>
    <row r="7" spans="1:10" x14ac:dyDescent="0.25">
      <c r="A7">
        <v>6</v>
      </c>
      <c r="B7">
        <v>20</v>
      </c>
      <c r="C7">
        <f t="shared" si="0"/>
        <v>0.96799999999999997</v>
      </c>
      <c r="I7">
        <v>305</v>
      </c>
      <c r="J7">
        <v>15</v>
      </c>
    </row>
    <row r="8" spans="1:10" x14ac:dyDescent="0.25">
      <c r="A8">
        <v>7</v>
      </c>
      <c r="B8">
        <v>17</v>
      </c>
      <c r="C8">
        <f t="shared" si="0"/>
        <v>0.82279999999999998</v>
      </c>
    </row>
    <row r="9" spans="1:10" x14ac:dyDescent="0.25">
      <c r="A9">
        <v>8</v>
      </c>
      <c r="B9">
        <v>27</v>
      </c>
      <c r="C9">
        <f t="shared" si="0"/>
        <v>1.3068</v>
      </c>
    </row>
    <row r="10" spans="1:10" x14ac:dyDescent="0.25">
      <c r="A10">
        <v>9</v>
      </c>
      <c r="B10">
        <v>117</v>
      </c>
      <c r="C10">
        <f t="shared" si="0"/>
        <v>5.6627999999999998</v>
      </c>
    </row>
    <row r="11" spans="1:10" x14ac:dyDescent="0.25">
      <c r="A11">
        <v>10</v>
      </c>
      <c r="B11">
        <v>31</v>
      </c>
      <c r="C11">
        <f t="shared" si="0"/>
        <v>1.5004</v>
      </c>
    </row>
    <row r="12" spans="1:10" x14ac:dyDescent="0.25">
      <c r="A12">
        <v>11</v>
      </c>
      <c r="B12">
        <v>5</v>
      </c>
      <c r="C12">
        <f t="shared" si="0"/>
        <v>0.24199999999999999</v>
      </c>
    </row>
    <row r="13" spans="1:10" x14ac:dyDescent="0.25">
      <c r="A13">
        <v>12</v>
      </c>
      <c r="B13">
        <v>9</v>
      </c>
      <c r="C13">
        <f t="shared" si="0"/>
        <v>0.43559999999999999</v>
      </c>
    </row>
    <row r="14" spans="1:10" x14ac:dyDescent="0.25">
      <c r="A14">
        <v>13</v>
      </c>
      <c r="B14">
        <v>38</v>
      </c>
      <c r="C14">
        <f t="shared" si="0"/>
        <v>1.8391999999999999</v>
      </c>
    </row>
    <row r="15" spans="1:10" x14ac:dyDescent="0.25">
      <c r="A15">
        <v>14</v>
      </c>
      <c r="B15">
        <v>35</v>
      </c>
      <c r="C15">
        <f t="shared" si="0"/>
        <v>1.694</v>
      </c>
    </row>
    <row r="16" spans="1:10" x14ac:dyDescent="0.25">
      <c r="A16">
        <v>15</v>
      </c>
      <c r="B16">
        <v>17</v>
      </c>
      <c r="C16">
        <f t="shared" si="0"/>
        <v>0.82279999999999998</v>
      </c>
    </row>
    <row r="17" spans="1:3" x14ac:dyDescent="0.25">
      <c r="A17">
        <v>16</v>
      </c>
      <c r="B17">
        <v>31</v>
      </c>
      <c r="C17">
        <f t="shared" si="0"/>
        <v>1.5004</v>
      </c>
    </row>
    <row r="18" spans="1:3" x14ac:dyDescent="0.25">
      <c r="A18">
        <v>17</v>
      </c>
      <c r="B18">
        <v>12</v>
      </c>
      <c r="C18">
        <f t="shared" si="0"/>
        <v>0.58079999999999998</v>
      </c>
    </row>
    <row r="19" spans="1:3" x14ac:dyDescent="0.25">
      <c r="A19">
        <v>18</v>
      </c>
      <c r="B19">
        <v>37</v>
      </c>
      <c r="C19">
        <f t="shared" si="0"/>
        <v>1.7907999999999999</v>
      </c>
    </row>
    <row r="20" spans="1:3" x14ac:dyDescent="0.25">
      <c r="A20">
        <v>19</v>
      </c>
      <c r="B20">
        <v>22</v>
      </c>
      <c r="C20">
        <f t="shared" si="0"/>
        <v>1.0648</v>
      </c>
    </row>
    <row r="21" spans="1:3" x14ac:dyDescent="0.25">
      <c r="A21">
        <v>20</v>
      </c>
      <c r="B21">
        <v>17</v>
      </c>
      <c r="C21">
        <f t="shared" si="0"/>
        <v>0.82279999999999998</v>
      </c>
    </row>
    <row r="22" spans="1:3" x14ac:dyDescent="0.25">
      <c r="A22">
        <v>21</v>
      </c>
      <c r="B22">
        <v>4</v>
      </c>
      <c r="C22">
        <f t="shared" si="0"/>
        <v>0.19359999999999999</v>
      </c>
    </row>
    <row r="23" spans="1:3" x14ac:dyDescent="0.25">
      <c r="A23">
        <v>22</v>
      </c>
      <c r="B23">
        <v>7</v>
      </c>
      <c r="C23">
        <f t="shared" si="0"/>
        <v>0.33879999999999999</v>
      </c>
    </row>
    <row r="24" spans="1:3" x14ac:dyDescent="0.25">
      <c r="A24">
        <v>23</v>
      </c>
      <c r="B24">
        <v>18</v>
      </c>
      <c r="C24">
        <f t="shared" si="0"/>
        <v>0.87119999999999997</v>
      </c>
    </row>
    <row r="25" spans="1:3" x14ac:dyDescent="0.25">
      <c r="A25">
        <v>24</v>
      </c>
      <c r="B25">
        <v>100</v>
      </c>
      <c r="C25">
        <f t="shared" si="0"/>
        <v>4.84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C2" sqref="C2:C25"/>
    </sheetView>
  </sheetViews>
  <sheetFormatPr defaultRowHeight="15" x14ac:dyDescent="0.25"/>
  <sheetData>
    <row r="1" spans="1:10" x14ac:dyDescent="0.25">
      <c r="A1" t="s">
        <v>68</v>
      </c>
      <c r="B1" t="s">
        <v>69</v>
      </c>
      <c r="C1" t="s">
        <v>70</v>
      </c>
    </row>
    <row r="2" spans="1:10" x14ac:dyDescent="0.25">
      <c r="A2">
        <v>1</v>
      </c>
      <c r="B2">
        <v>325</v>
      </c>
      <c r="C2">
        <f>B2*0.0554</f>
        <v>18.004999999999999</v>
      </c>
      <c r="G2" s="20" t="s">
        <v>71</v>
      </c>
      <c r="H2" s="20" t="s">
        <v>72</v>
      </c>
      <c r="J2" t="s">
        <v>73</v>
      </c>
    </row>
    <row r="3" spans="1:10" x14ac:dyDescent="0.25">
      <c r="A3">
        <v>2</v>
      </c>
      <c r="B3">
        <v>419</v>
      </c>
      <c r="C3">
        <f t="shared" ref="C3:C25" si="0">B3*0.0554</f>
        <v>23.212599999999998</v>
      </c>
      <c r="G3" s="20">
        <v>0</v>
      </c>
      <c r="H3" s="20">
        <v>0</v>
      </c>
    </row>
    <row r="4" spans="1:10" x14ac:dyDescent="0.25">
      <c r="A4">
        <v>3</v>
      </c>
      <c r="B4">
        <v>456</v>
      </c>
      <c r="C4">
        <f t="shared" si="0"/>
        <v>25.2624</v>
      </c>
      <c r="G4" s="20">
        <v>64</v>
      </c>
      <c r="H4" s="20">
        <v>2</v>
      </c>
    </row>
    <row r="5" spans="1:10" x14ac:dyDescent="0.25">
      <c r="A5">
        <v>4</v>
      </c>
      <c r="B5">
        <v>264</v>
      </c>
      <c r="C5">
        <f t="shared" si="0"/>
        <v>14.625599999999999</v>
      </c>
      <c r="G5" s="20">
        <v>49</v>
      </c>
      <c r="H5" s="20">
        <v>5</v>
      </c>
    </row>
    <row r="6" spans="1:10" x14ac:dyDescent="0.25">
      <c r="A6">
        <v>5</v>
      </c>
      <c r="B6">
        <v>99</v>
      </c>
      <c r="C6">
        <f t="shared" si="0"/>
        <v>5.4845999999999995</v>
      </c>
      <c r="G6" s="20">
        <v>152</v>
      </c>
      <c r="H6" s="20">
        <v>10</v>
      </c>
    </row>
    <row r="7" spans="1:10" x14ac:dyDescent="0.25">
      <c r="A7">
        <v>6</v>
      </c>
      <c r="B7">
        <v>525</v>
      </c>
      <c r="C7">
        <f t="shared" si="0"/>
        <v>29.084999999999997</v>
      </c>
      <c r="G7" s="20">
        <v>598</v>
      </c>
      <c r="H7" s="20">
        <v>50</v>
      </c>
    </row>
    <row r="8" spans="1:10" x14ac:dyDescent="0.25">
      <c r="A8">
        <v>7</v>
      </c>
      <c r="B8">
        <v>631</v>
      </c>
      <c r="C8">
        <f t="shared" si="0"/>
        <v>34.9574</v>
      </c>
      <c r="G8" s="20">
        <v>1903</v>
      </c>
      <c r="H8" s="20">
        <v>100</v>
      </c>
    </row>
    <row r="9" spans="1:10" x14ac:dyDescent="0.25">
      <c r="A9">
        <v>8</v>
      </c>
      <c r="B9">
        <v>214</v>
      </c>
      <c r="C9">
        <f t="shared" si="0"/>
        <v>11.855599999999999</v>
      </c>
    </row>
    <row r="10" spans="1:10" x14ac:dyDescent="0.25">
      <c r="A10">
        <v>9</v>
      </c>
      <c r="B10">
        <v>55</v>
      </c>
      <c r="C10">
        <f t="shared" si="0"/>
        <v>3.0469999999999997</v>
      </c>
    </row>
    <row r="11" spans="1:10" x14ac:dyDescent="0.25">
      <c r="A11">
        <v>10</v>
      </c>
      <c r="B11">
        <v>101</v>
      </c>
      <c r="C11">
        <f t="shared" si="0"/>
        <v>5.5953999999999997</v>
      </c>
    </row>
    <row r="12" spans="1:10" x14ac:dyDescent="0.25">
      <c r="A12">
        <v>11</v>
      </c>
      <c r="B12">
        <v>76</v>
      </c>
      <c r="C12">
        <f t="shared" si="0"/>
        <v>4.2103999999999999</v>
      </c>
    </row>
    <row r="13" spans="1:10" x14ac:dyDescent="0.25">
      <c r="A13">
        <v>12</v>
      </c>
      <c r="B13">
        <v>70</v>
      </c>
      <c r="C13">
        <f t="shared" si="0"/>
        <v>3.8779999999999997</v>
      </c>
    </row>
    <row r="14" spans="1:10" x14ac:dyDescent="0.25">
      <c r="A14">
        <v>13</v>
      </c>
      <c r="B14">
        <v>106</v>
      </c>
      <c r="C14">
        <f t="shared" si="0"/>
        <v>5.8723999999999998</v>
      </c>
    </row>
    <row r="15" spans="1:10" x14ac:dyDescent="0.25">
      <c r="A15">
        <v>14</v>
      </c>
      <c r="B15">
        <v>271</v>
      </c>
      <c r="C15">
        <f t="shared" si="0"/>
        <v>15.013399999999999</v>
      </c>
    </row>
    <row r="16" spans="1:10" x14ac:dyDescent="0.25">
      <c r="A16">
        <v>15</v>
      </c>
      <c r="B16">
        <v>412</v>
      </c>
      <c r="C16">
        <f t="shared" si="0"/>
        <v>22.8248</v>
      </c>
    </row>
    <row r="17" spans="1:3" x14ac:dyDescent="0.25">
      <c r="A17">
        <v>16</v>
      </c>
      <c r="B17">
        <v>384</v>
      </c>
      <c r="C17">
        <f t="shared" si="0"/>
        <v>21.273599999999998</v>
      </c>
    </row>
    <row r="18" spans="1:3" x14ac:dyDescent="0.25">
      <c r="A18">
        <v>17</v>
      </c>
      <c r="B18">
        <v>158</v>
      </c>
      <c r="C18">
        <f t="shared" si="0"/>
        <v>8.7531999999999996</v>
      </c>
    </row>
    <row r="19" spans="1:3" x14ac:dyDescent="0.25">
      <c r="A19">
        <v>18</v>
      </c>
      <c r="B19">
        <v>258</v>
      </c>
      <c r="C19">
        <f t="shared" si="0"/>
        <v>14.293199999999999</v>
      </c>
    </row>
    <row r="20" spans="1:3" x14ac:dyDescent="0.25">
      <c r="A20">
        <v>19</v>
      </c>
      <c r="B20">
        <v>387</v>
      </c>
      <c r="C20">
        <f t="shared" si="0"/>
        <v>21.439799999999998</v>
      </c>
    </row>
    <row r="21" spans="1:3" x14ac:dyDescent="0.25">
      <c r="A21">
        <v>20</v>
      </c>
      <c r="B21">
        <v>175</v>
      </c>
      <c r="C21">
        <f t="shared" si="0"/>
        <v>9.6950000000000003</v>
      </c>
    </row>
    <row r="22" spans="1:3" x14ac:dyDescent="0.25">
      <c r="A22">
        <v>21</v>
      </c>
      <c r="B22">
        <v>241</v>
      </c>
      <c r="C22">
        <f t="shared" si="0"/>
        <v>13.3514</v>
      </c>
    </row>
    <row r="23" spans="1:3" x14ac:dyDescent="0.25">
      <c r="A23">
        <v>22</v>
      </c>
      <c r="B23">
        <v>379</v>
      </c>
      <c r="C23">
        <f t="shared" si="0"/>
        <v>20.996600000000001</v>
      </c>
    </row>
    <row r="24" spans="1:3" x14ac:dyDescent="0.25">
      <c r="A24">
        <v>23</v>
      </c>
      <c r="B24">
        <v>83</v>
      </c>
      <c r="C24">
        <f t="shared" si="0"/>
        <v>4.5981999999999994</v>
      </c>
    </row>
    <row r="25" spans="1:3" x14ac:dyDescent="0.25">
      <c r="A25">
        <v>24</v>
      </c>
      <c r="B25">
        <v>81</v>
      </c>
      <c r="C25">
        <f t="shared" si="0"/>
        <v>4.4874000000000001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2" sqref="C2:C25"/>
    </sheetView>
  </sheetViews>
  <sheetFormatPr defaultRowHeight="15" x14ac:dyDescent="0.25"/>
  <sheetData>
    <row r="1" spans="1:6" x14ac:dyDescent="0.25">
      <c r="A1" t="s">
        <v>68</v>
      </c>
      <c r="B1" t="s">
        <v>69</v>
      </c>
      <c r="C1" t="s">
        <v>70</v>
      </c>
      <c r="E1" t="s">
        <v>71</v>
      </c>
      <c r="F1" t="s">
        <v>72</v>
      </c>
    </row>
    <row r="2" spans="1:6" x14ac:dyDescent="0.25">
      <c r="A2">
        <v>1</v>
      </c>
      <c r="B2">
        <v>16</v>
      </c>
      <c r="C2">
        <f>B2*0.1031</f>
        <v>1.6496</v>
      </c>
      <c r="E2">
        <v>0</v>
      </c>
      <c r="F2">
        <v>0</v>
      </c>
    </row>
    <row r="3" spans="1:6" x14ac:dyDescent="0.25">
      <c r="A3">
        <v>2</v>
      </c>
      <c r="B3">
        <v>159</v>
      </c>
      <c r="C3">
        <f t="shared" ref="C3:C25" si="0">B3*0.1031</f>
        <v>16.392900000000001</v>
      </c>
      <c r="E3">
        <v>19</v>
      </c>
      <c r="F3">
        <v>2</v>
      </c>
    </row>
    <row r="4" spans="1:6" x14ac:dyDescent="0.25">
      <c r="A4">
        <v>3</v>
      </c>
      <c r="B4">
        <v>16</v>
      </c>
      <c r="C4">
        <f t="shared" si="0"/>
        <v>1.6496</v>
      </c>
      <c r="E4">
        <v>44</v>
      </c>
      <c r="F4">
        <v>5</v>
      </c>
    </row>
    <row r="5" spans="1:6" x14ac:dyDescent="0.25">
      <c r="A5">
        <v>4</v>
      </c>
      <c r="B5">
        <v>6</v>
      </c>
      <c r="C5">
        <f t="shared" si="0"/>
        <v>0.61860000000000004</v>
      </c>
      <c r="E5">
        <v>90</v>
      </c>
      <c r="F5">
        <v>10</v>
      </c>
    </row>
    <row r="6" spans="1:6" x14ac:dyDescent="0.25">
      <c r="A6">
        <v>5</v>
      </c>
      <c r="B6">
        <v>9</v>
      </c>
      <c r="C6">
        <f t="shared" si="0"/>
        <v>0.92789999999999995</v>
      </c>
      <c r="E6">
        <v>192</v>
      </c>
      <c r="F6">
        <v>20</v>
      </c>
    </row>
    <row r="7" spans="1:6" x14ac:dyDescent="0.25">
      <c r="A7">
        <v>6</v>
      </c>
      <c r="B7">
        <v>3</v>
      </c>
      <c r="C7">
        <f t="shared" si="0"/>
        <v>0.30930000000000002</v>
      </c>
      <c r="E7">
        <v>295</v>
      </c>
      <c r="F7">
        <v>30</v>
      </c>
    </row>
    <row r="8" spans="1:6" x14ac:dyDescent="0.25">
      <c r="A8">
        <v>7</v>
      </c>
      <c r="B8">
        <v>525</v>
      </c>
      <c r="C8">
        <f t="shared" si="0"/>
        <v>54.127499999999998</v>
      </c>
    </row>
    <row r="9" spans="1:6" x14ac:dyDescent="0.25">
      <c r="A9">
        <v>8</v>
      </c>
      <c r="B9">
        <v>94</v>
      </c>
      <c r="C9">
        <f t="shared" si="0"/>
        <v>9.6913999999999998</v>
      </c>
    </row>
    <row r="10" spans="1:6" x14ac:dyDescent="0.25">
      <c r="A10">
        <v>9</v>
      </c>
      <c r="B10">
        <v>194</v>
      </c>
      <c r="C10">
        <f t="shared" si="0"/>
        <v>20.0014</v>
      </c>
    </row>
    <row r="11" spans="1:6" x14ac:dyDescent="0.25">
      <c r="A11">
        <v>10</v>
      </c>
      <c r="B11">
        <v>16</v>
      </c>
      <c r="C11">
        <f t="shared" si="0"/>
        <v>1.6496</v>
      </c>
    </row>
    <row r="12" spans="1:6" x14ac:dyDescent="0.25">
      <c r="A12">
        <v>11</v>
      </c>
      <c r="B12">
        <v>9</v>
      </c>
      <c r="C12">
        <f t="shared" si="0"/>
        <v>0.92789999999999995</v>
      </c>
    </row>
    <row r="13" spans="1:6" x14ac:dyDescent="0.25">
      <c r="A13">
        <v>12</v>
      </c>
      <c r="B13">
        <v>33</v>
      </c>
      <c r="C13">
        <f t="shared" si="0"/>
        <v>3.4022999999999999</v>
      </c>
    </row>
    <row r="14" spans="1:6" x14ac:dyDescent="0.25">
      <c r="A14">
        <v>13</v>
      </c>
      <c r="B14">
        <v>16</v>
      </c>
      <c r="C14">
        <f t="shared" si="0"/>
        <v>1.6496</v>
      </c>
    </row>
    <row r="15" spans="1:6" x14ac:dyDescent="0.25">
      <c r="A15">
        <v>14</v>
      </c>
      <c r="B15">
        <v>5</v>
      </c>
      <c r="C15">
        <f t="shared" si="0"/>
        <v>0.51549999999999996</v>
      </c>
    </row>
    <row r="16" spans="1:6" x14ac:dyDescent="0.25">
      <c r="A16">
        <v>15</v>
      </c>
      <c r="B16">
        <v>5</v>
      </c>
      <c r="C16">
        <f t="shared" si="0"/>
        <v>0.51549999999999996</v>
      </c>
    </row>
    <row r="17" spans="1:3" x14ac:dyDescent="0.25">
      <c r="A17">
        <v>16</v>
      </c>
      <c r="B17">
        <v>12</v>
      </c>
      <c r="C17">
        <f t="shared" si="0"/>
        <v>1.2372000000000001</v>
      </c>
    </row>
    <row r="18" spans="1:3" x14ac:dyDescent="0.25">
      <c r="A18">
        <v>17</v>
      </c>
      <c r="B18">
        <v>8</v>
      </c>
      <c r="C18">
        <f t="shared" si="0"/>
        <v>0.82479999999999998</v>
      </c>
    </row>
    <row r="19" spans="1:3" x14ac:dyDescent="0.25">
      <c r="A19">
        <v>18</v>
      </c>
      <c r="B19">
        <v>7</v>
      </c>
      <c r="C19">
        <f t="shared" si="0"/>
        <v>0.72170000000000001</v>
      </c>
    </row>
    <row r="20" spans="1:3" x14ac:dyDescent="0.25">
      <c r="A20">
        <v>19</v>
      </c>
      <c r="B20">
        <v>29</v>
      </c>
      <c r="C20">
        <f t="shared" si="0"/>
        <v>2.9899</v>
      </c>
    </row>
    <row r="21" spans="1:3" x14ac:dyDescent="0.25">
      <c r="A21">
        <v>20</v>
      </c>
      <c r="B21">
        <v>8</v>
      </c>
      <c r="C21">
        <f t="shared" si="0"/>
        <v>0.82479999999999998</v>
      </c>
    </row>
    <row r="22" spans="1:3" x14ac:dyDescent="0.25">
      <c r="A22">
        <v>21</v>
      </c>
      <c r="B22">
        <v>0</v>
      </c>
      <c r="C22">
        <f t="shared" si="0"/>
        <v>0</v>
      </c>
    </row>
    <row r="23" spans="1:3" x14ac:dyDescent="0.25">
      <c r="A23">
        <v>22</v>
      </c>
      <c r="B23">
        <v>4</v>
      </c>
      <c r="C23">
        <f t="shared" si="0"/>
        <v>0.41239999999999999</v>
      </c>
    </row>
    <row r="24" spans="1:3" x14ac:dyDescent="0.25">
      <c r="A24">
        <v>23</v>
      </c>
      <c r="B24">
        <v>32</v>
      </c>
      <c r="C24">
        <f t="shared" si="0"/>
        <v>3.2991999999999999</v>
      </c>
    </row>
    <row r="25" spans="1:3" x14ac:dyDescent="0.25">
      <c r="A25">
        <v>24</v>
      </c>
      <c r="B25">
        <v>98</v>
      </c>
      <c r="C25">
        <f t="shared" si="0"/>
        <v>10.1038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19" sqref="G19"/>
    </sheetView>
  </sheetViews>
  <sheetFormatPr defaultRowHeight="15" x14ac:dyDescent="0.25"/>
  <sheetData>
    <row r="1" spans="1:8" x14ac:dyDescent="0.25">
      <c r="A1" t="s">
        <v>76</v>
      </c>
      <c r="B1" t="s">
        <v>71</v>
      </c>
      <c r="C1" t="s">
        <v>72</v>
      </c>
      <c r="D1" t="s">
        <v>74</v>
      </c>
    </row>
    <row r="2" spans="1:8" x14ac:dyDescent="0.25">
      <c r="A2">
        <v>1</v>
      </c>
      <c r="B2">
        <v>13</v>
      </c>
      <c r="C2">
        <f>B2*0.0484*10</f>
        <v>6.2919999999999998</v>
      </c>
      <c r="D2">
        <f>C2*0.01*'Filter Weights and Readings'!I2</f>
        <v>6.2920000000000004E-2</v>
      </c>
      <c r="F2" s="20" t="s">
        <v>74</v>
      </c>
      <c r="G2" s="20"/>
      <c r="H2" t="s">
        <v>73</v>
      </c>
    </row>
    <row r="3" spans="1:8" x14ac:dyDescent="0.25">
      <c r="A3">
        <v>2</v>
      </c>
      <c r="B3">
        <v>27</v>
      </c>
      <c r="C3">
        <f t="shared" ref="C3:C25" si="0">B3*0.0484*10</f>
        <v>13.068</v>
      </c>
      <c r="D3">
        <f>C3*0.01*'Filter Weights and Readings'!I3</f>
        <v>0.26135999999999998</v>
      </c>
      <c r="F3" t="s">
        <v>71</v>
      </c>
      <c r="G3" t="s">
        <v>72</v>
      </c>
    </row>
    <row r="4" spans="1:8" x14ac:dyDescent="0.25">
      <c r="A4">
        <v>3</v>
      </c>
      <c r="B4">
        <v>17</v>
      </c>
      <c r="C4">
        <f t="shared" si="0"/>
        <v>8.2279999999999998</v>
      </c>
      <c r="D4">
        <f>C4*0.01*'Filter Weights and Readings'!I4</f>
        <v>0.10970666666666667</v>
      </c>
      <c r="F4">
        <v>0</v>
      </c>
      <c r="G4">
        <v>0</v>
      </c>
    </row>
    <row r="5" spans="1:8" x14ac:dyDescent="0.25">
      <c r="A5">
        <v>4</v>
      </c>
      <c r="B5">
        <v>20</v>
      </c>
      <c r="C5">
        <f t="shared" si="0"/>
        <v>9.68</v>
      </c>
      <c r="D5">
        <f>C5*0.01*'Filter Weights and Readings'!I5</f>
        <v>9.6799999999999997E-2</v>
      </c>
      <c r="F5">
        <v>22</v>
      </c>
      <c r="G5">
        <v>1</v>
      </c>
    </row>
    <row r="6" spans="1:8" x14ac:dyDescent="0.25">
      <c r="A6">
        <v>5</v>
      </c>
      <c r="B6">
        <v>24</v>
      </c>
      <c r="C6">
        <f t="shared" si="0"/>
        <v>11.616</v>
      </c>
      <c r="D6">
        <f>C6*0.01*'Filter Weights and Readings'!I6</f>
        <v>0.23232</v>
      </c>
      <c r="F6">
        <v>35</v>
      </c>
      <c r="G6">
        <v>2</v>
      </c>
    </row>
    <row r="7" spans="1:8" x14ac:dyDescent="0.25">
      <c r="A7">
        <v>6</v>
      </c>
      <c r="B7">
        <v>39</v>
      </c>
      <c r="C7">
        <f t="shared" si="0"/>
        <v>18.875999999999998</v>
      </c>
      <c r="D7">
        <f>C7*0.01*'Filter Weights and Readings'!I7</f>
        <v>0.37751999999999997</v>
      </c>
      <c r="F7">
        <v>116</v>
      </c>
      <c r="G7">
        <v>5</v>
      </c>
    </row>
    <row r="8" spans="1:8" x14ac:dyDescent="0.25">
      <c r="A8">
        <v>7</v>
      </c>
      <c r="B8">
        <v>30</v>
      </c>
      <c r="C8">
        <f t="shared" si="0"/>
        <v>14.52</v>
      </c>
      <c r="D8">
        <f>C8*0.01*'Filter Weights and Readings'!I8</f>
        <v>0.29039999999999999</v>
      </c>
      <c r="F8">
        <v>208</v>
      </c>
      <c r="G8">
        <v>10</v>
      </c>
    </row>
    <row r="9" spans="1:8" x14ac:dyDescent="0.25">
      <c r="A9">
        <v>8</v>
      </c>
      <c r="B9">
        <v>49</v>
      </c>
      <c r="C9">
        <f t="shared" si="0"/>
        <v>23.716000000000001</v>
      </c>
      <c r="D9">
        <f>C9*0.01*'Filter Weights and Readings'!I9</f>
        <v>0.47432000000000002</v>
      </c>
      <c r="F9">
        <v>305</v>
      </c>
      <c r="G9">
        <v>15</v>
      </c>
    </row>
    <row r="10" spans="1:8" x14ac:dyDescent="0.25">
      <c r="A10">
        <v>9</v>
      </c>
      <c r="B10">
        <v>96</v>
      </c>
      <c r="C10">
        <f t="shared" si="0"/>
        <v>46.463999999999999</v>
      </c>
      <c r="D10">
        <f>C10*0.01*'Filter Weights and Readings'!I10</f>
        <v>2.3231999999999999</v>
      </c>
    </row>
    <row r="11" spans="1:8" x14ac:dyDescent="0.25">
      <c r="A11">
        <v>10</v>
      </c>
      <c r="B11">
        <v>34</v>
      </c>
      <c r="C11">
        <f t="shared" si="0"/>
        <v>16.456</v>
      </c>
      <c r="D11">
        <f>C11*0.01*'Filter Weights and Readings'!I11</f>
        <v>0.54853333333333343</v>
      </c>
    </row>
    <row r="12" spans="1:8" x14ac:dyDescent="0.25">
      <c r="A12">
        <v>11</v>
      </c>
      <c r="B12">
        <v>27</v>
      </c>
      <c r="C12">
        <f t="shared" si="0"/>
        <v>13.068</v>
      </c>
      <c r="D12">
        <f>C12*0.01*'Filter Weights and Readings'!I12</f>
        <v>0.26135999999999998</v>
      </c>
    </row>
    <row r="13" spans="1:8" x14ac:dyDescent="0.25">
      <c r="A13">
        <v>12</v>
      </c>
      <c r="B13">
        <v>32</v>
      </c>
      <c r="C13">
        <f t="shared" si="0"/>
        <v>15.488</v>
      </c>
      <c r="D13">
        <f>C13*0.01*'Filter Weights and Readings'!I13</f>
        <v>0.15487999999999999</v>
      </c>
    </row>
    <row r="14" spans="1:8" x14ac:dyDescent="0.25">
      <c r="A14">
        <v>13</v>
      </c>
      <c r="B14">
        <v>33</v>
      </c>
      <c r="C14">
        <f t="shared" si="0"/>
        <v>15.972</v>
      </c>
      <c r="D14">
        <f>C14*0.01*'Filter Weights and Readings'!I14</f>
        <v>0.79859999999999998</v>
      </c>
    </row>
    <row r="15" spans="1:8" x14ac:dyDescent="0.25">
      <c r="A15">
        <v>14</v>
      </c>
      <c r="B15">
        <v>64</v>
      </c>
      <c r="C15">
        <f t="shared" si="0"/>
        <v>30.975999999999999</v>
      </c>
      <c r="D15">
        <f>C15*0.01*'Filter Weights and Readings'!I15</f>
        <v>0.61951999999999996</v>
      </c>
    </row>
    <row r="16" spans="1:8" x14ac:dyDescent="0.25">
      <c r="A16">
        <v>15</v>
      </c>
      <c r="B16">
        <v>50</v>
      </c>
      <c r="C16">
        <f t="shared" si="0"/>
        <v>24.2</v>
      </c>
      <c r="D16">
        <f>C16*0.01*'Filter Weights and Readings'!I16</f>
        <v>0.24199999999999999</v>
      </c>
    </row>
    <row r="17" spans="1:4" x14ac:dyDescent="0.25">
      <c r="A17">
        <v>16</v>
      </c>
      <c r="B17">
        <v>30</v>
      </c>
      <c r="C17">
        <f t="shared" si="0"/>
        <v>14.52</v>
      </c>
      <c r="D17">
        <f>C17*0.01*'Filter Weights and Readings'!I17</f>
        <v>0.1452</v>
      </c>
    </row>
    <row r="18" spans="1:4" x14ac:dyDescent="0.25">
      <c r="A18">
        <v>17</v>
      </c>
      <c r="B18">
        <v>27</v>
      </c>
      <c r="C18">
        <f t="shared" si="0"/>
        <v>13.068</v>
      </c>
      <c r="D18">
        <f>C18*0.01*'Filter Weights and Readings'!I18</f>
        <v>0.13067999999999999</v>
      </c>
    </row>
    <row r="19" spans="1:4" x14ac:dyDescent="0.25">
      <c r="A19">
        <v>18</v>
      </c>
      <c r="B19">
        <v>52</v>
      </c>
      <c r="C19">
        <f t="shared" si="0"/>
        <v>25.167999999999999</v>
      </c>
      <c r="D19">
        <f>C19*0.01*'Filter Weights and Readings'!I19</f>
        <v>0.25168000000000001</v>
      </c>
    </row>
    <row r="20" spans="1:4" x14ac:dyDescent="0.25">
      <c r="A20">
        <v>19</v>
      </c>
      <c r="B20">
        <v>40</v>
      </c>
      <c r="C20">
        <f t="shared" si="0"/>
        <v>19.36</v>
      </c>
      <c r="D20">
        <f>C20*0.01*'Filter Weights and Readings'!I20</f>
        <v>0.38719999999999999</v>
      </c>
    </row>
    <row r="21" spans="1:4" x14ac:dyDescent="0.25">
      <c r="A21">
        <v>20</v>
      </c>
      <c r="B21">
        <v>45</v>
      </c>
      <c r="C21">
        <f t="shared" si="0"/>
        <v>21.78</v>
      </c>
      <c r="D21">
        <f>C21*0.01*'Filter Weights and Readings'!I21</f>
        <v>0.29039999999999999</v>
      </c>
    </row>
    <row r="22" spans="1:4" x14ac:dyDescent="0.25">
      <c r="A22">
        <v>21</v>
      </c>
      <c r="B22">
        <v>35</v>
      </c>
      <c r="C22">
        <f t="shared" si="0"/>
        <v>16.939999999999998</v>
      </c>
      <c r="D22">
        <f>C22*0.01*'Filter Weights and Readings'!I22</f>
        <v>0.33879999999999993</v>
      </c>
    </row>
    <row r="23" spans="1:4" x14ac:dyDescent="0.25">
      <c r="A23">
        <v>22</v>
      </c>
      <c r="B23">
        <v>19</v>
      </c>
      <c r="C23">
        <f t="shared" si="0"/>
        <v>9.1959999999999997</v>
      </c>
      <c r="D23">
        <f>C23*0.01*'Filter Weights and Readings'!I23</f>
        <v>9.196E-2</v>
      </c>
    </row>
    <row r="24" spans="1:4" x14ac:dyDescent="0.25">
      <c r="A24">
        <v>23</v>
      </c>
      <c r="B24">
        <v>61</v>
      </c>
      <c r="C24">
        <f t="shared" si="0"/>
        <v>29.524000000000001</v>
      </c>
      <c r="D24">
        <f>C24*0.01*'Filter Weights and Readings'!I24</f>
        <v>0.59048</v>
      </c>
    </row>
    <row r="25" spans="1:4" x14ac:dyDescent="0.25">
      <c r="A25">
        <v>24</v>
      </c>
      <c r="B25">
        <v>70</v>
      </c>
      <c r="C25">
        <f t="shared" si="0"/>
        <v>33.879999999999995</v>
      </c>
      <c r="D25">
        <f>C25*0.01*'Filter Weights and Readings'!I25</f>
        <v>0.33879999999999993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L10" sqref="L10"/>
    </sheetView>
  </sheetViews>
  <sheetFormatPr defaultRowHeight="15" x14ac:dyDescent="0.25"/>
  <cols>
    <col min="1" max="1" width="7.28515625" bestFit="1" customWidth="1"/>
    <col min="2" max="2" width="20.7109375" bestFit="1" customWidth="1"/>
    <col min="3" max="3" width="13.7109375" bestFit="1" customWidth="1"/>
    <col min="4" max="4" width="9" bestFit="1" customWidth="1"/>
    <col min="6" max="6" width="10" bestFit="1" customWidth="1"/>
    <col min="7" max="7" width="11.85546875" bestFit="1" customWidth="1"/>
  </cols>
  <sheetData>
    <row r="1" spans="1:9" ht="15.75" x14ac:dyDescent="0.25">
      <c r="A1" s="17" t="s">
        <v>60</v>
      </c>
      <c r="B1" s="17" t="s">
        <v>1</v>
      </c>
      <c r="C1" s="17" t="s">
        <v>2</v>
      </c>
      <c r="D1" s="17" t="s">
        <v>61</v>
      </c>
      <c r="E1" s="17" t="s">
        <v>62</v>
      </c>
      <c r="F1" s="17" t="s">
        <v>63</v>
      </c>
      <c r="G1" s="17" t="s">
        <v>64</v>
      </c>
      <c r="I1" s="21" t="s">
        <v>75</v>
      </c>
    </row>
    <row r="2" spans="1:9" ht="15.75" x14ac:dyDescent="0.25">
      <c r="A2" s="18">
        <v>1</v>
      </c>
      <c r="B2" s="18" t="s">
        <v>17</v>
      </c>
      <c r="C2" s="18" t="s">
        <v>18</v>
      </c>
      <c r="D2" s="18">
        <v>5.0034999999999998</v>
      </c>
      <c r="E2" s="18">
        <v>1000</v>
      </c>
      <c r="F2" s="18">
        <v>5.0042</v>
      </c>
      <c r="G2" s="19">
        <f>(F2-D2)*1000/(E2/1000)</f>
        <v>0.70000000000014495</v>
      </c>
      <c r="I2">
        <f>1000/E2</f>
        <v>1</v>
      </c>
    </row>
    <row r="3" spans="1:9" ht="15.75" x14ac:dyDescent="0.25">
      <c r="A3" s="18">
        <v>2</v>
      </c>
      <c r="B3" s="18" t="s">
        <v>19</v>
      </c>
      <c r="C3" s="18" t="s">
        <v>18</v>
      </c>
      <c r="D3" s="18">
        <v>3.2669999999999999</v>
      </c>
      <c r="E3" s="18">
        <v>500</v>
      </c>
      <c r="F3" s="18">
        <v>3.2677</v>
      </c>
      <c r="G3" s="19">
        <f t="shared" ref="G3:G25" si="0">(F3-D3)*1000/(E3/1000)</f>
        <v>1.4000000000002899</v>
      </c>
      <c r="I3">
        <f t="shared" ref="I3:I25" si="1">1000/E3</f>
        <v>2</v>
      </c>
    </row>
    <row r="4" spans="1:9" ht="15.75" x14ac:dyDescent="0.25">
      <c r="A4" s="18">
        <v>3</v>
      </c>
      <c r="B4" s="18" t="s">
        <v>20</v>
      </c>
      <c r="C4" s="18" t="s">
        <v>18</v>
      </c>
      <c r="D4" s="18">
        <v>5.1912000000000003</v>
      </c>
      <c r="E4" s="18">
        <v>750</v>
      </c>
      <c r="F4" s="18">
        <v>5.1919000000000004</v>
      </c>
      <c r="G4" s="19">
        <f t="shared" si="0"/>
        <v>0.93333333333352664</v>
      </c>
      <c r="I4">
        <f t="shared" si="1"/>
        <v>1.3333333333333333</v>
      </c>
    </row>
    <row r="5" spans="1:9" ht="15.75" x14ac:dyDescent="0.25">
      <c r="A5" s="18">
        <v>4</v>
      </c>
      <c r="B5" s="18" t="s">
        <v>21</v>
      </c>
      <c r="C5" s="18" t="s">
        <v>22</v>
      </c>
      <c r="D5" s="18">
        <v>5.0045999999999999</v>
      </c>
      <c r="E5" s="18">
        <v>1000</v>
      </c>
      <c r="F5" s="18">
        <v>5.0046999999999997</v>
      </c>
      <c r="G5" s="19">
        <f t="shared" si="0"/>
        <v>9.9999999999766942E-2</v>
      </c>
      <c r="I5">
        <f t="shared" si="1"/>
        <v>1</v>
      </c>
    </row>
    <row r="6" spans="1:9" ht="15.75" x14ac:dyDescent="0.25">
      <c r="A6" s="18">
        <v>5</v>
      </c>
      <c r="B6" s="18" t="s">
        <v>65</v>
      </c>
      <c r="C6" s="18" t="s">
        <v>22</v>
      </c>
      <c r="D6" s="18">
        <v>3.2650000000000001</v>
      </c>
      <c r="E6" s="18">
        <v>500</v>
      </c>
      <c r="F6" s="18">
        <v>3.2650999999999999</v>
      </c>
      <c r="G6" s="19">
        <f t="shared" si="0"/>
        <v>0.19999999999953388</v>
      </c>
      <c r="I6">
        <f t="shared" si="1"/>
        <v>2</v>
      </c>
    </row>
    <row r="7" spans="1:9" ht="15.75" x14ac:dyDescent="0.25">
      <c r="A7" s="18">
        <v>6</v>
      </c>
      <c r="B7" s="18" t="s">
        <v>24</v>
      </c>
      <c r="C7" s="18" t="s">
        <v>18</v>
      </c>
      <c r="D7" s="18">
        <v>4.9127000000000001</v>
      </c>
      <c r="E7" s="18">
        <v>500</v>
      </c>
      <c r="F7" s="18">
        <v>4.9126000000000003</v>
      </c>
      <c r="G7" s="19">
        <f t="shared" si="0"/>
        <v>-0.19999999999953388</v>
      </c>
      <c r="I7">
        <f t="shared" si="1"/>
        <v>2</v>
      </c>
    </row>
    <row r="8" spans="1:9" ht="15.75" x14ac:dyDescent="0.25">
      <c r="A8" s="18">
        <v>7</v>
      </c>
      <c r="B8" s="18" t="s">
        <v>25</v>
      </c>
      <c r="C8" s="18" t="s">
        <v>18</v>
      </c>
      <c r="D8" s="18">
        <v>5.0042999999999997</v>
      </c>
      <c r="E8" s="18">
        <v>500</v>
      </c>
      <c r="F8" s="18">
        <v>5.0057</v>
      </c>
      <c r="G8" s="19">
        <f t="shared" si="0"/>
        <v>2.8000000000005798</v>
      </c>
      <c r="I8">
        <f t="shared" si="1"/>
        <v>2</v>
      </c>
    </row>
    <row r="9" spans="1:9" ht="15.75" x14ac:dyDescent="0.25">
      <c r="A9" s="18">
        <v>8</v>
      </c>
      <c r="B9" s="18" t="s">
        <v>26</v>
      </c>
      <c r="C9" s="18" t="s">
        <v>22</v>
      </c>
      <c r="D9" s="18">
        <v>5.1764999999999999</v>
      </c>
      <c r="E9" s="18">
        <v>500</v>
      </c>
      <c r="F9" s="18">
        <v>5.1790000000000003</v>
      </c>
      <c r="G9" s="19">
        <f t="shared" si="0"/>
        <v>5.0000000000007816</v>
      </c>
      <c r="I9">
        <f t="shared" si="1"/>
        <v>2</v>
      </c>
    </row>
    <row r="10" spans="1:9" ht="15.75" x14ac:dyDescent="0.25">
      <c r="A10" s="18">
        <v>9</v>
      </c>
      <c r="B10" s="18" t="s">
        <v>27</v>
      </c>
      <c r="C10" s="18" t="s">
        <v>28</v>
      </c>
      <c r="D10" s="18">
        <v>5.0034000000000001</v>
      </c>
      <c r="E10" s="18">
        <v>200</v>
      </c>
      <c r="F10" s="18">
        <v>5.0125000000000002</v>
      </c>
      <c r="G10" s="19">
        <f t="shared" si="0"/>
        <v>45.50000000000054</v>
      </c>
      <c r="I10">
        <f t="shared" si="1"/>
        <v>5</v>
      </c>
    </row>
    <row r="11" spans="1:9" ht="15.75" x14ac:dyDescent="0.25">
      <c r="A11" s="18">
        <v>10</v>
      </c>
      <c r="B11" s="18" t="s">
        <v>29</v>
      </c>
      <c r="C11" s="18" t="s">
        <v>28</v>
      </c>
      <c r="D11" s="18">
        <v>4.9549000000000003</v>
      </c>
      <c r="E11" s="18">
        <v>300</v>
      </c>
      <c r="F11" s="18">
        <v>4.9558999999999997</v>
      </c>
      <c r="G11" s="19">
        <f t="shared" si="0"/>
        <v>3.3333333333314861</v>
      </c>
      <c r="I11">
        <f t="shared" si="1"/>
        <v>3.3333333333333335</v>
      </c>
    </row>
    <row r="12" spans="1:9" ht="15.75" x14ac:dyDescent="0.25">
      <c r="A12" s="18">
        <v>11</v>
      </c>
      <c r="B12" s="18" t="s">
        <v>30</v>
      </c>
      <c r="C12" s="18" t="s">
        <v>22</v>
      </c>
      <c r="D12" s="18">
        <v>5.1939000000000002</v>
      </c>
      <c r="E12" s="18">
        <v>500</v>
      </c>
      <c r="F12" s="18">
        <v>5.1936</v>
      </c>
      <c r="G12" s="19">
        <f t="shared" si="0"/>
        <v>-0.60000000000037801</v>
      </c>
      <c r="I12">
        <f t="shared" si="1"/>
        <v>2</v>
      </c>
    </row>
    <row r="13" spans="1:9" ht="15.75" x14ac:dyDescent="0.25">
      <c r="A13" s="18">
        <v>12</v>
      </c>
      <c r="B13" s="18" t="s">
        <v>31</v>
      </c>
      <c r="C13" s="18" t="s">
        <v>22</v>
      </c>
      <c r="D13" s="18">
        <v>4.9111000000000002</v>
      </c>
      <c r="E13" s="18">
        <v>1000</v>
      </c>
      <c r="F13" s="18">
        <v>4.9105999999999996</v>
      </c>
      <c r="G13" s="19">
        <f t="shared" si="0"/>
        <v>-0.50000000000061107</v>
      </c>
      <c r="I13">
        <f t="shared" si="1"/>
        <v>1</v>
      </c>
    </row>
    <row r="14" spans="1:9" ht="15.75" x14ac:dyDescent="0.25">
      <c r="A14" s="18">
        <v>13</v>
      </c>
      <c r="B14" s="18" t="s">
        <v>32</v>
      </c>
      <c r="C14" s="18" t="s">
        <v>28</v>
      </c>
      <c r="D14" s="18">
        <v>4.9839000000000002</v>
      </c>
      <c r="E14" s="18">
        <v>200</v>
      </c>
      <c r="F14" s="18">
        <v>4.9855999999999998</v>
      </c>
      <c r="G14" s="19">
        <f t="shared" si="0"/>
        <v>8.4999999999979536</v>
      </c>
      <c r="I14">
        <f t="shared" si="1"/>
        <v>5</v>
      </c>
    </row>
    <row r="15" spans="1:9" ht="15.75" x14ac:dyDescent="0.25">
      <c r="A15" s="18">
        <v>14</v>
      </c>
      <c r="B15" s="18" t="s">
        <v>33</v>
      </c>
      <c r="C15" s="18" t="s">
        <v>28</v>
      </c>
      <c r="D15" s="18">
        <v>4.9116</v>
      </c>
      <c r="E15" s="18">
        <v>500</v>
      </c>
      <c r="F15" s="18">
        <v>4.9118000000000004</v>
      </c>
      <c r="G15" s="19">
        <f t="shared" si="0"/>
        <v>0.40000000000084412</v>
      </c>
      <c r="I15">
        <f t="shared" si="1"/>
        <v>2</v>
      </c>
    </row>
    <row r="16" spans="1:9" ht="15.75" x14ac:dyDescent="0.25">
      <c r="A16" s="18">
        <v>15</v>
      </c>
      <c r="B16" s="18" t="s">
        <v>66</v>
      </c>
      <c r="C16" s="18" t="s">
        <v>18</v>
      </c>
      <c r="D16" s="18">
        <v>4.9827000000000004</v>
      </c>
      <c r="E16" s="18">
        <v>1000</v>
      </c>
      <c r="F16" s="18">
        <v>4.9835000000000003</v>
      </c>
      <c r="G16" s="19">
        <f t="shared" si="0"/>
        <v>0.79999999999991189</v>
      </c>
      <c r="I16">
        <f t="shared" si="1"/>
        <v>1</v>
      </c>
    </row>
    <row r="17" spans="1:9" ht="15.75" x14ac:dyDescent="0.25">
      <c r="A17" s="18">
        <v>16</v>
      </c>
      <c r="B17" s="18" t="s">
        <v>35</v>
      </c>
      <c r="C17" s="18" t="s">
        <v>22</v>
      </c>
      <c r="D17" s="18">
        <v>5.0015000000000001</v>
      </c>
      <c r="E17" s="18">
        <v>1000</v>
      </c>
      <c r="F17" s="18">
        <v>5.0018000000000002</v>
      </c>
      <c r="G17" s="19">
        <f t="shared" si="0"/>
        <v>0.300000000000189</v>
      </c>
      <c r="I17">
        <f t="shared" si="1"/>
        <v>1</v>
      </c>
    </row>
    <row r="18" spans="1:9" ht="15.75" x14ac:dyDescent="0.25">
      <c r="A18" s="18">
        <v>17</v>
      </c>
      <c r="B18" s="18" t="s">
        <v>36</v>
      </c>
      <c r="C18" s="18" t="s">
        <v>22</v>
      </c>
      <c r="D18" s="18">
        <v>5.1765999999999996</v>
      </c>
      <c r="E18" s="18">
        <v>1000</v>
      </c>
      <c r="F18" s="18">
        <v>5.1765999999999996</v>
      </c>
      <c r="G18" s="19">
        <f t="shared" si="0"/>
        <v>0</v>
      </c>
      <c r="I18">
        <f t="shared" si="1"/>
        <v>1</v>
      </c>
    </row>
    <row r="19" spans="1:9" ht="15.75" x14ac:dyDescent="0.25">
      <c r="A19" s="18">
        <v>18</v>
      </c>
      <c r="B19" s="18" t="s">
        <v>37</v>
      </c>
      <c r="C19" s="18" t="s">
        <v>18</v>
      </c>
      <c r="D19" s="18">
        <v>5.0026000000000002</v>
      </c>
      <c r="E19" s="18">
        <v>1000</v>
      </c>
      <c r="F19" s="18">
        <v>5.0033000000000003</v>
      </c>
      <c r="G19" s="19">
        <f t="shared" si="0"/>
        <v>0.70000000000014495</v>
      </c>
      <c r="I19">
        <f t="shared" si="1"/>
        <v>1</v>
      </c>
    </row>
    <row r="20" spans="1:9" ht="15.75" x14ac:dyDescent="0.25">
      <c r="A20" s="18">
        <v>19</v>
      </c>
      <c r="B20" s="18" t="s">
        <v>38</v>
      </c>
      <c r="C20" s="18" t="s">
        <v>28</v>
      </c>
      <c r="D20" s="18">
        <v>4.9855</v>
      </c>
      <c r="E20" s="18">
        <v>500</v>
      </c>
      <c r="F20" s="18">
        <v>4.9856999999999996</v>
      </c>
      <c r="G20" s="19">
        <f t="shared" si="0"/>
        <v>0.39999999999906777</v>
      </c>
      <c r="I20">
        <f t="shared" si="1"/>
        <v>2</v>
      </c>
    </row>
    <row r="21" spans="1:9" ht="15.75" x14ac:dyDescent="0.25">
      <c r="A21" s="18">
        <v>20</v>
      </c>
      <c r="B21" s="18" t="s">
        <v>39</v>
      </c>
      <c r="C21" s="18" t="s">
        <v>22</v>
      </c>
      <c r="D21" s="18">
        <v>5.0063000000000004</v>
      </c>
      <c r="E21" s="18">
        <v>750</v>
      </c>
      <c r="F21" s="18">
        <v>5.0053999999999998</v>
      </c>
      <c r="G21" s="19">
        <f t="shared" si="0"/>
        <v>-1.200000000000756</v>
      </c>
      <c r="I21">
        <f t="shared" si="1"/>
        <v>1.3333333333333333</v>
      </c>
    </row>
    <row r="22" spans="1:9" ht="15.75" x14ac:dyDescent="0.25">
      <c r="A22" s="18">
        <v>21</v>
      </c>
      <c r="B22" s="18" t="s">
        <v>40</v>
      </c>
      <c r="C22" s="18" t="s">
        <v>18</v>
      </c>
      <c r="D22" s="18">
        <v>3.2644000000000002</v>
      </c>
      <c r="E22" s="18">
        <v>500</v>
      </c>
      <c r="F22" s="18">
        <v>3.2639999999999998</v>
      </c>
      <c r="G22" s="19">
        <f t="shared" si="0"/>
        <v>-0.80000000000080007</v>
      </c>
      <c r="I22">
        <f t="shared" si="1"/>
        <v>2</v>
      </c>
    </row>
    <row r="23" spans="1:9" ht="15.75" x14ac:dyDescent="0.25">
      <c r="A23" s="18">
        <v>22</v>
      </c>
      <c r="B23" s="18" t="s">
        <v>41</v>
      </c>
      <c r="C23" s="18" t="s">
        <v>18</v>
      </c>
      <c r="D23" s="18">
        <v>5.1773999999999996</v>
      </c>
      <c r="E23" s="18">
        <v>1000</v>
      </c>
      <c r="F23" s="18">
        <v>5.1806999999999999</v>
      </c>
      <c r="G23" s="19">
        <f t="shared" si="0"/>
        <v>3.3000000000003027</v>
      </c>
      <c r="I23">
        <f t="shared" si="1"/>
        <v>1</v>
      </c>
    </row>
    <row r="24" spans="1:9" ht="15.75" x14ac:dyDescent="0.25">
      <c r="A24" s="18">
        <v>23</v>
      </c>
      <c r="B24" s="18" t="s">
        <v>38</v>
      </c>
      <c r="C24" s="18" t="s">
        <v>28</v>
      </c>
      <c r="D24" s="18">
        <v>5.0030999999999999</v>
      </c>
      <c r="E24" s="18">
        <v>500</v>
      </c>
      <c r="F24" s="18">
        <v>5.008</v>
      </c>
      <c r="G24" s="19">
        <f t="shared" si="0"/>
        <v>9.800000000000253</v>
      </c>
      <c r="I24">
        <f t="shared" si="1"/>
        <v>2</v>
      </c>
    </row>
    <row r="25" spans="1:9" ht="15.75" x14ac:dyDescent="0.25">
      <c r="A25" s="18">
        <v>24</v>
      </c>
      <c r="B25" s="18" t="s">
        <v>67</v>
      </c>
      <c r="C25" s="18" t="s">
        <v>18</v>
      </c>
      <c r="D25" s="18">
        <v>5.1744000000000003</v>
      </c>
      <c r="E25" s="18">
        <v>1000</v>
      </c>
      <c r="F25" s="18">
        <v>5.1773999999999996</v>
      </c>
      <c r="G25" s="19">
        <f t="shared" si="0"/>
        <v>2.9999999999992255</v>
      </c>
      <c r="I25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 Sheet</vt:lpstr>
      <vt:lpstr>DIP Readings</vt:lpstr>
      <vt:lpstr>Nitrate Readings</vt:lpstr>
      <vt:lpstr>Ammonium Readings</vt:lpstr>
      <vt:lpstr>Total P Readings</vt:lpstr>
      <vt:lpstr>Filter Weights and Readings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Reinsel, Madeline</dc:creator>
  <cp:lastModifiedBy>Reinsel, Madeline</cp:lastModifiedBy>
  <dcterms:created xsi:type="dcterms:W3CDTF">2020-10-09T15:07:12Z</dcterms:created>
  <dcterms:modified xsi:type="dcterms:W3CDTF">2020-10-15T16:03:27Z</dcterms:modified>
</cp:coreProperties>
</file>