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CA\Data\xls for web\"/>
    </mc:Choice>
  </mc:AlternateContent>
  <bookViews>
    <workbookView xWindow="1428" yWindow="96" windowWidth="14316" windowHeight="14652"/>
  </bookViews>
  <sheets>
    <sheet name="Final" sheetId="1" r:id="rId1"/>
    <sheet name="Worksheet" sheetId="2" r:id="rId2"/>
  </sheets>
  <calcPr calcId="152511"/>
</workbook>
</file>

<file path=xl/calcChain.xml><?xml version="1.0" encoding="utf-8"?>
<calcChain xmlns="http://schemas.openxmlformats.org/spreadsheetml/2006/main">
  <c r="S3" i="2" l="1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" i="2"/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" i="2"/>
  <c r="A4" i="2"/>
  <c r="A5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3" i="2"/>
  <c r="E30" i="1"/>
  <c r="P14" i="1" l="1"/>
  <c r="E27" i="1"/>
  <c r="F27" i="1"/>
  <c r="G27" i="1"/>
  <c r="H27" i="1"/>
  <c r="I27" i="1"/>
  <c r="J27" i="1"/>
  <c r="K27" i="1"/>
  <c r="L27" i="1"/>
  <c r="M27" i="1"/>
  <c r="N27" i="1"/>
  <c r="O27" i="1"/>
  <c r="Q27" i="1"/>
  <c r="E28" i="1"/>
  <c r="F28" i="1"/>
  <c r="G28" i="1"/>
  <c r="H28" i="1"/>
  <c r="I28" i="1"/>
  <c r="J28" i="1"/>
  <c r="K28" i="1"/>
  <c r="L28" i="1"/>
  <c r="M28" i="1"/>
  <c r="N28" i="1"/>
  <c r="O28" i="1"/>
  <c r="Q28" i="1"/>
  <c r="E29" i="1"/>
  <c r="F29" i="1"/>
  <c r="G29" i="1"/>
  <c r="H29" i="1"/>
  <c r="I29" i="1"/>
  <c r="J29" i="1"/>
  <c r="K29" i="1"/>
  <c r="L29" i="1"/>
  <c r="M29" i="1"/>
  <c r="N29" i="1"/>
  <c r="O29" i="1"/>
  <c r="Q29" i="1"/>
  <c r="F30" i="1"/>
  <c r="G30" i="1"/>
  <c r="H30" i="1"/>
  <c r="I30" i="1"/>
  <c r="J30" i="1"/>
  <c r="K30" i="1"/>
  <c r="L30" i="1"/>
  <c r="M30" i="1"/>
  <c r="N30" i="1"/>
  <c r="O30" i="1"/>
  <c r="Q30" i="1"/>
  <c r="P4" i="1" l="1"/>
  <c r="P5" i="1"/>
  <c r="P6" i="1"/>
  <c r="P7" i="1"/>
  <c r="P8" i="1"/>
  <c r="P9" i="1"/>
  <c r="P10" i="1"/>
  <c r="P11" i="1"/>
  <c r="P12" i="1"/>
  <c r="P13" i="1"/>
  <c r="P15" i="1"/>
  <c r="P16" i="1"/>
  <c r="P17" i="1"/>
  <c r="P18" i="1"/>
  <c r="P19" i="1"/>
  <c r="P20" i="1"/>
  <c r="P21" i="1"/>
  <c r="P22" i="1"/>
  <c r="P23" i="1"/>
  <c r="P24" i="1"/>
  <c r="P25" i="1"/>
  <c r="P26" i="1"/>
  <c r="P3" i="1"/>
  <c r="P30" i="1" l="1"/>
  <c r="P29" i="1"/>
  <c r="P27" i="1"/>
  <c r="P28" i="1"/>
</calcChain>
</file>

<file path=xl/sharedStrings.xml><?xml version="1.0" encoding="utf-8"?>
<sst xmlns="http://schemas.openxmlformats.org/spreadsheetml/2006/main" count="101" uniqueCount="72">
  <si>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</si>
  <si>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</si>
  <si>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</si>
  <si>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</si>
  <si>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</si>
  <si>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</si>
  <si>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</si>
  <si>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</si>
  <si>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</si>
  <si>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</si>
  <si>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</si>
  <si>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</si>
  <si>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</si>
  <si>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</si>
  <si>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</si>
  <si>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</si>
  <si>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</si>
  <si>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</si>
  <si>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</si>
  <si>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</si>
  <si>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</si>
  <si>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</si>
  <si>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</si>
  <si>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</si>
  <si>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</si>
  <si>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</si>
  <si>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</si>
  <si>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</si>
  <si>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</si>
  <si>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</si>
  <si>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</si>
  <si>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</si>
  <si>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</si>
  <si>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</si>
  <si>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</si>
  <si>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</si>
  <si>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</si>
  <si>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</si>
  <si>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</si>
  <si>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</si>
  <si>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</si>
  <si>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</si>
  <si>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</si>
  <si>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</si>
  <si>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</si>
  <si>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</si>
  <si>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</si>
  <si>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Temperature in Degrees Centigrade</t>
  </si>
  <si>
    <t>Conductivity in µS,  temperature-compensated</t>
  </si>
  <si>
    <t>Oxygen in ppm or mg/L</t>
  </si>
  <si>
    <t>O2 saturation in percent</t>
  </si>
  <si>
    <t>Bacteria in fecal coliform colonies per 100 mL</t>
  </si>
  <si>
    <t>TSS--Suspended sediment in mg/L</t>
  </si>
  <si>
    <t xml:space="preserve">N:P: ratio of dissolved N to dissolved P.  N:P &gt; 16:1 suggests P limitation; N:P &lt; 16:1 indicates N limitation </t>
  </si>
  <si>
    <t>Total P as particulate P in µmoles P/L</t>
  </si>
  <si>
    <t>Sechhi reading in cm</t>
  </si>
  <si>
    <t>DIP:  dissolved inorganic phosphate in µmoles P/L</t>
  </si>
  <si>
    <t>NH4:  dissolved ammonium nitrogen in µmoles N/L</t>
  </si>
  <si>
    <t>NO2+NO3: dissolved nitrite+nitrate in µmoles N/L</t>
  </si>
  <si>
    <t>Filters</t>
  </si>
  <si>
    <t>Volume</t>
  </si>
  <si>
    <t>Fil+Sed</t>
  </si>
  <si>
    <t>Fil Wgt</t>
  </si>
  <si>
    <t>TSS mg/L</t>
  </si>
  <si>
    <t>DIP Abs</t>
  </si>
  <si>
    <t>Conc</t>
  </si>
  <si>
    <t>Abs</t>
  </si>
  <si>
    <t>Con</t>
  </si>
  <si>
    <t>Tot P Abs</t>
  </si>
  <si>
    <t>NH4 Abs</t>
  </si>
  <si>
    <t>NO3 Abs</t>
  </si>
  <si>
    <t>College Creek Alliance Water Quality Survey, July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</si>
</sst>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7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5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164" fontId="6" fillId="0" borderId="0" xfId="2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Worksheet!$G$28:$G$33</c:f>
              <c:numCache>
                <c:formatCode>General</c:formatCode>
                <c:ptCount val="6"/>
                <c:pt idx="0">
                  <c:v>1</c:v>
                </c:pt>
                <c:pt idx="1">
                  <c:v>23</c:v>
                </c:pt>
                <c:pt idx="2">
                  <c:v>46</c:v>
                </c:pt>
                <c:pt idx="3">
                  <c:v>104</c:v>
                </c:pt>
                <c:pt idx="4">
                  <c:v>213</c:v>
                </c:pt>
                <c:pt idx="5">
                  <c:v>324</c:v>
                </c:pt>
              </c:numCache>
            </c:numRef>
          </c:xVal>
          <c:yVal>
            <c:numRef>
              <c:f>Worksheet!$H$28:$H$33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124136"/>
        <c:axId val="420124528"/>
      </c:scatterChart>
      <c:valAx>
        <c:axId val="420124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124528"/>
        <c:crosses val="autoZero"/>
        <c:crossBetween val="midCat"/>
      </c:valAx>
      <c:valAx>
        <c:axId val="42012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124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NH4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Worksheet!$L$28:$L$33</c:f>
              <c:numCache>
                <c:formatCode>General</c:formatCode>
                <c:ptCount val="6"/>
                <c:pt idx="0">
                  <c:v>0</c:v>
                </c:pt>
                <c:pt idx="1">
                  <c:v>51</c:v>
                </c:pt>
                <c:pt idx="2">
                  <c:v>119</c:v>
                </c:pt>
                <c:pt idx="3">
                  <c:v>243</c:v>
                </c:pt>
                <c:pt idx="4">
                  <c:v>525</c:v>
                </c:pt>
                <c:pt idx="5">
                  <c:v>771</c:v>
                </c:pt>
              </c:numCache>
            </c:numRef>
          </c:xVal>
          <c:yVal>
            <c:numRef>
              <c:f>Worksheet!$M$28:$M$33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30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125312"/>
        <c:axId val="422671784"/>
      </c:scatterChart>
      <c:valAx>
        <c:axId val="420125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671784"/>
        <c:crosses val="autoZero"/>
        <c:crossBetween val="midCat"/>
      </c:valAx>
      <c:valAx>
        <c:axId val="422671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125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NO2+NO3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Worksheet!$R$28:$R$33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53</c:v>
                </c:pt>
                <c:pt idx="3">
                  <c:v>173</c:v>
                </c:pt>
                <c:pt idx="4">
                  <c:v>1202</c:v>
                </c:pt>
              </c:numCache>
            </c:numRef>
          </c:xVal>
          <c:yVal>
            <c:numRef>
              <c:f>Worksheet!$S$28:$S$33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2672568"/>
        <c:axId val="422672960"/>
      </c:scatterChart>
      <c:valAx>
        <c:axId val="422672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672960"/>
        <c:crosses val="autoZero"/>
        <c:crossBetween val="midCat"/>
      </c:valAx>
      <c:valAx>
        <c:axId val="42267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672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376237</xdr:colOff>
      <xdr:row>33</xdr:row>
      <xdr:rowOff>33337</xdr:rowOff>
    </xdr:from>
    <xdr:to>
      <xdr:col>8</xdr:col>
      <xdr:colOff>42862</xdr:colOff>
      <xdr:row>47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276225</xdr:colOff>
      <xdr:row>33</xdr:row>
      <xdr:rowOff>42862</xdr:rowOff>
    </xdr:from>
    <xdr:to>
      <xdr:col>15</xdr:col>
      <xdr:colOff>581025</xdr:colOff>
      <xdr:row>47</xdr:row>
      <xdr:rowOff>119062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161925</xdr:colOff>
      <xdr:row>33</xdr:row>
      <xdr:rowOff>42862</xdr:rowOff>
    </xdr:from>
    <xdr:to>
      <xdr:col>23</xdr:col>
      <xdr:colOff>466725</xdr:colOff>
      <xdr:row>47</xdr:row>
      <xdr:rowOff>119062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workbookViewId="0">
      <selection activeCell="H20" sqref="H20"/>
    </sheetView>
  </sheetViews>
  <sheetFormatPr defaultRowHeight="14.4" x14ac:dyDescent="0.3"/>
  <cols>
    <col min="2" max="2" width="19.44140625" customWidth="1"/>
    <col min="4" max="4" width="5.6640625" bestFit="1" customWidth="1"/>
    <col min="5" max="5" width="7.44140625" bestFit="1" customWidth="1"/>
    <col min="6" max="6" width="8.44140625" customWidth="1"/>
    <col min="7" max="7" width="5.5546875" customWidth="1"/>
    <col min="8" max="8" width="6.33203125" customWidth="1"/>
    <col min="9" max="9" width="5" customWidth="1"/>
    <col min="10" max="10" width="4.6640625" customWidth="1"/>
    <col min="11" max="11" width="4.5546875" customWidth="1"/>
    <col min="12" max="12" width="6" customWidth="1"/>
    <col min="15" max="15" width="8.44140625" customWidth="1"/>
    <col min="16" max="16" width="7.109375" customWidth="1"/>
  </cols>
  <sheetData>
    <row r="1" spans="1:17" x14ac:dyDescent="0.3">
      <c r="A1" s="2" t="s">
        <v>71</v>
      </c>
    </row>
    <row r="2" spans="1:17" x14ac:dyDescent="0.3">
      <c r="A2" s="2" t="s">
        <v>0</v>
      </c>
      <c r="B2" s="2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</row>
    <row r="3" spans="1:17" x14ac:dyDescent="0.3">
      <c r="A3" s="9">
        <v>1</v>
      </c>
      <c r="B3" s="3" t="s">
        <v>17</v>
      </c>
      <c r="C3" s="3" t="s">
        <v>18</v>
      </c>
      <c r="D3" s="13">
        <v>42567</v>
      </c>
      <c r="E3" s="6">
        <v>21.3</v>
      </c>
      <c r="F3" s="7">
        <v>426</v>
      </c>
      <c r="G3" s="8">
        <v>7</v>
      </c>
      <c r="H3" s="7">
        <v>80.400000000000006</v>
      </c>
      <c r="I3" s="7">
        <v>33</v>
      </c>
      <c r="J3" s="8">
        <v>7.8</v>
      </c>
      <c r="K3" s="16">
        <v>30.400000000000205</v>
      </c>
      <c r="L3" s="15">
        <v>0.50963999999999998</v>
      </c>
      <c r="M3" s="15">
        <v>5.4405000000000001</v>
      </c>
      <c r="N3" s="16">
        <v>44.737900000000003</v>
      </c>
      <c r="O3" s="14">
        <v>0.46679999999999999</v>
      </c>
      <c r="P3" s="17">
        <f>(N3+O3)/M3</f>
        <v>8.3089238121496187</v>
      </c>
      <c r="Q3" s="7">
        <v>120</v>
      </c>
    </row>
    <row r="4" spans="1:17" x14ac:dyDescent="0.3">
      <c r="A4" s="9">
        <v>2</v>
      </c>
      <c r="B4" s="3" t="s">
        <v>19</v>
      </c>
      <c r="C4" s="3" t="s">
        <v>18</v>
      </c>
      <c r="D4" s="13">
        <v>42567</v>
      </c>
      <c r="E4" s="6">
        <v>21</v>
      </c>
      <c r="F4" s="7">
        <v>457</v>
      </c>
      <c r="G4" s="8">
        <v>6.39</v>
      </c>
      <c r="H4" s="7">
        <v>72.900000000000006</v>
      </c>
      <c r="I4" s="18">
        <v>33</v>
      </c>
      <c r="J4" s="8">
        <v>7.72</v>
      </c>
      <c r="K4" s="16">
        <v>4.0000000000000036</v>
      </c>
      <c r="L4" s="15">
        <v>0.21483000000000002</v>
      </c>
      <c r="M4" s="15">
        <v>0.60450000000000004</v>
      </c>
      <c r="N4" s="16">
        <v>28.710500000000003</v>
      </c>
      <c r="O4" s="14">
        <v>0.2334</v>
      </c>
      <c r="P4" s="19">
        <f t="shared" ref="P4:P26" si="0">(N4+O4)/M4</f>
        <v>47.880727874276261</v>
      </c>
      <c r="Q4" s="7">
        <v>120</v>
      </c>
    </row>
    <row r="5" spans="1:17" x14ac:dyDescent="0.3">
      <c r="A5" s="9">
        <v>3</v>
      </c>
      <c r="B5" s="3" t="s">
        <v>20</v>
      </c>
      <c r="C5" s="3" t="s">
        <v>18</v>
      </c>
      <c r="D5" s="13">
        <v>42567</v>
      </c>
      <c r="E5" s="6">
        <v>22.8</v>
      </c>
      <c r="F5" s="7">
        <v>475</v>
      </c>
      <c r="G5" s="8">
        <v>5.53</v>
      </c>
      <c r="H5" s="7">
        <v>64.599999999999994</v>
      </c>
      <c r="I5" s="18">
        <v>33</v>
      </c>
      <c r="J5" s="8">
        <v>7.69</v>
      </c>
      <c r="K5" s="16">
        <v>2.6999999999999247</v>
      </c>
      <c r="L5" s="15">
        <v>0.27249000000000001</v>
      </c>
      <c r="M5" s="15">
        <v>8.6954999999999991</v>
      </c>
      <c r="N5" s="16">
        <v>51.489600000000003</v>
      </c>
      <c r="O5" s="14">
        <v>0.42789999999999995</v>
      </c>
      <c r="P5" s="19">
        <f t="shared" si="0"/>
        <v>5.9706169857972524</v>
      </c>
      <c r="Q5" s="7">
        <v>120</v>
      </c>
    </row>
    <row r="6" spans="1:17" x14ac:dyDescent="0.3">
      <c r="A6" s="9">
        <v>4</v>
      </c>
      <c r="B6" s="3" t="s">
        <v>21</v>
      </c>
      <c r="C6" s="3" t="s">
        <v>22</v>
      </c>
      <c r="D6" s="13">
        <v>42567</v>
      </c>
      <c r="E6" s="6">
        <v>28</v>
      </c>
      <c r="F6" s="7">
        <v>228</v>
      </c>
      <c r="G6" s="8">
        <v>9.86</v>
      </c>
      <c r="H6" s="7">
        <v>128</v>
      </c>
      <c r="I6" s="18">
        <v>0</v>
      </c>
      <c r="J6" s="8">
        <v>8.17</v>
      </c>
      <c r="K6" s="16">
        <v>2.077922077921849</v>
      </c>
      <c r="L6" s="15">
        <v>0.38166233766233765</v>
      </c>
      <c r="M6" s="15">
        <v>0.88349999999999995</v>
      </c>
      <c r="N6" s="16">
        <v>4.4801000000000002</v>
      </c>
      <c r="O6" s="14">
        <v>0</v>
      </c>
      <c r="P6" s="19">
        <f t="shared" si="0"/>
        <v>5.0708545557441997</v>
      </c>
      <c r="Q6" s="7">
        <v>88</v>
      </c>
    </row>
    <row r="7" spans="1:17" x14ac:dyDescent="0.3">
      <c r="A7" s="9">
        <v>5</v>
      </c>
      <c r="B7" s="3" t="s">
        <v>23</v>
      </c>
      <c r="C7" s="3" t="s">
        <v>22</v>
      </c>
      <c r="D7" s="13">
        <v>42567</v>
      </c>
      <c r="E7" s="6">
        <v>27.7</v>
      </c>
      <c r="F7" s="7">
        <v>75</v>
      </c>
      <c r="G7" s="8">
        <v>9.4600000000000009</v>
      </c>
      <c r="H7" s="7">
        <v>122</v>
      </c>
      <c r="I7" s="18">
        <v>0</v>
      </c>
      <c r="J7" s="8">
        <v>8.6999999999999993</v>
      </c>
      <c r="K7" s="16">
        <v>22.222222222224712</v>
      </c>
      <c r="L7" s="15">
        <v>2.2216666666666671</v>
      </c>
      <c r="M7" s="15">
        <v>8.4164999999999992</v>
      </c>
      <c r="N7" s="16">
        <v>6.1207000000000003</v>
      </c>
      <c r="O7" s="14">
        <v>0.70019999999999993</v>
      </c>
      <c r="P7" s="19">
        <f t="shared" si="0"/>
        <v>0.81042000831699645</v>
      </c>
      <c r="Q7" s="7">
        <v>27</v>
      </c>
    </row>
    <row r="8" spans="1:17" x14ac:dyDescent="0.3">
      <c r="A8" s="9">
        <v>6</v>
      </c>
      <c r="B8" s="3" t="s">
        <v>24</v>
      </c>
      <c r="C8" s="3" t="s">
        <v>18</v>
      </c>
      <c r="D8" s="13">
        <v>42567</v>
      </c>
      <c r="E8" s="6">
        <v>22.8</v>
      </c>
      <c r="F8" s="7">
        <v>432</v>
      </c>
      <c r="G8" s="8">
        <v>6.19</v>
      </c>
      <c r="H8" s="7">
        <v>72.900000000000006</v>
      </c>
      <c r="I8" s="18">
        <v>100</v>
      </c>
      <c r="J8" s="8">
        <v>7.41</v>
      </c>
      <c r="K8" s="16">
        <v>1.7741935483872595</v>
      </c>
      <c r="L8" s="15">
        <v>0.27149999999999996</v>
      </c>
      <c r="M8" s="15">
        <v>1.6739999999999999</v>
      </c>
      <c r="N8" s="16">
        <v>53.824300000000001</v>
      </c>
      <c r="O8" s="14">
        <v>0</v>
      </c>
      <c r="P8" s="19">
        <f t="shared" si="0"/>
        <v>32.153106332138591</v>
      </c>
      <c r="Q8" s="7">
        <v>120</v>
      </c>
    </row>
    <row r="9" spans="1:17" x14ac:dyDescent="0.3">
      <c r="A9" s="9">
        <v>7</v>
      </c>
      <c r="B9" s="3" t="s">
        <v>25</v>
      </c>
      <c r="C9" s="3" t="s">
        <v>18</v>
      </c>
      <c r="D9" s="13">
        <v>42567</v>
      </c>
      <c r="E9" s="6">
        <v>22.1</v>
      </c>
      <c r="F9" s="7">
        <v>819</v>
      </c>
      <c r="G9" s="8">
        <v>2.89</v>
      </c>
      <c r="H9" s="7">
        <v>33.4</v>
      </c>
      <c r="I9" s="18">
        <v>0</v>
      </c>
      <c r="J9" s="8">
        <v>7.21</v>
      </c>
      <c r="K9" s="16">
        <v>6.2857142857148629</v>
      </c>
      <c r="L9" s="15">
        <v>0.22452857142857144</v>
      </c>
      <c r="M9" s="15">
        <v>0.46499999999999997</v>
      </c>
      <c r="N9" s="16">
        <v>79.127400000000009</v>
      </c>
      <c r="O9" s="14">
        <v>0</v>
      </c>
      <c r="P9" s="19">
        <f t="shared" si="0"/>
        <v>170.16645161290324</v>
      </c>
      <c r="Q9" s="7">
        <v>57</v>
      </c>
    </row>
    <row r="10" spans="1:17" x14ac:dyDescent="0.3">
      <c r="A10" s="9">
        <v>8</v>
      </c>
      <c r="B10" s="3" t="s">
        <v>26</v>
      </c>
      <c r="C10" s="3" t="s">
        <v>22</v>
      </c>
      <c r="D10" s="13">
        <v>42567</v>
      </c>
      <c r="E10" s="6">
        <v>30.6</v>
      </c>
      <c r="F10" s="7">
        <v>227</v>
      </c>
      <c r="G10" s="8">
        <v>11.35</v>
      </c>
      <c r="H10" s="7">
        <v>153</v>
      </c>
      <c r="I10" s="18">
        <v>0</v>
      </c>
      <c r="J10" s="8">
        <v>8.31</v>
      </c>
      <c r="K10" s="16">
        <v>3.5135135135137268</v>
      </c>
      <c r="L10" s="15">
        <v>0.56554054054054059</v>
      </c>
      <c r="M10" s="15">
        <v>0.32550000000000001</v>
      </c>
      <c r="N10" s="16">
        <v>6.2469000000000001</v>
      </c>
      <c r="O10" s="14">
        <v>0.19449999999999998</v>
      </c>
      <c r="P10" s="19">
        <f t="shared" si="0"/>
        <v>19.789247311827957</v>
      </c>
      <c r="Q10" s="7">
        <v>120</v>
      </c>
    </row>
    <row r="11" spans="1:17" x14ac:dyDescent="0.3">
      <c r="A11" s="9">
        <v>9</v>
      </c>
      <c r="B11" s="3" t="s">
        <v>27</v>
      </c>
      <c r="C11" s="3" t="s">
        <v>28</v>
      </c>
      <c r="D11" s="13">
        <v>42567</v>
      </c>
      <c r="E11" s="6">
        <v>30.2</v>
      </c>
      <c r="F11" s="7">
        <v>1507</v>
      </c>
      <c r="G11" s="8">
        <v>8.15</v>
      </c>
      <c r="H11" s="7">
        <v>110</v>
      </c>
      <c r="I11" s="18">
        <v>0</v>
      </c>
      <c r="J11" s="8">
        <v>7.72</v>
      </c>
      <c r="K11" s="16">
        <v>68.571428571427361</v>
      </c>
      <c r="L11" s="15">
        <v>1.3772857142857142</v>
      </c>
      <c r="M11" s="15">
        <v>7.8585000000000003</v>
      </c>
      <c r="N11" s="16">
        <v>5.5528000000000004</v>
      </c>
      <c r="O11" s="14">
        <v>1.4392999999999998</v>
      </c>
      <c r="P11" s="19">
        <f t="shared" si="0"/>
        <v>0.88974995228096976</v>
      </c>
      <c r="Q11" s="7">
        <v>21</v>
      </c>
    </row>
    <row r="12" spans="1:17" x14ac:dyDescent="0.3">
      <c r="A12" s="9">
        <v>10</v>
      </c>
      <c r="B12" s="3" t="s">
        <v>29</v>
      </c>
      <c r="C12" s="3" t="s">
        <v>28</v>
      </c>
      <c r="D12" s="13">
        <v>42567</v>
      </c>
      <c r="E12" s="6">
        <v>30.1</v>
      </c>
      <c r="F12" s="7">
        <v>2407</v>
      </c>
      <c r="G12" s="8">
        <v>5.88</v>
      </c>
      <c r="H12" s="7">
        <v>79</v>
      </c>
      <c r="I12" s="7">
        <v>0</v>
      </c>
      <c r="J12" s="8">
        <v>7.84</v>
      </c>
      <c r="K12" s="16">
        <v>17.777777777778287</v>
      </c>
      <c r="L12" s="15">
        <v>0.69233333333333336</v>
      </c>
      <c r="M12" s="15">
        <v>6.8819999999999997</v>
      </c>
      <c r="N12" s="16">
        <v>1.6406000000000001</v>
      </c>
      <c r="O12" s="14">
        <v>0.31119999999999998</v>
      </c>
      <c r="P12" s="19">
        <f t="shared" si="0"/>
        <v>0.2836094158674804</v>
      </c>
      <c r="Q12" s="7">
        <v>38</v>
      </c>
    </row>
    <row r="13" spans="1:17" x14ac:dyDescent="0.3">
      <c r="A13" s="9">
        <v>11</v>
      </c>
      <c r="B13" s="3" t="s">
        <v>30</v>
      </c>
      <c r="C13" s="3" t="s">
        <v>22</v>
      </c>
      <c r="D13" s="13">
        <v>42567</v>
      </c>
      <c r="E13" s="6">
        <v>29.6</v>
      </c>
      <c r="F13" s="7">
        <v>259</v>
      </c>
      <c r="G13" s="8">
        <v>7.14</v>
      </c>
      <c r="H13" s="7">
        <v>95</v>
      </c>
      <c r="I13" s="18">
        <v>0</v>
      </c>
      <c r="J13" s="8">
        <v>7.63</v>
      </c>
      <c r="K13" s="16">
        <v>2.0606060606061032</v>
      </c>
      <c r="L13" s="15">
        <v>0.17134545454545455</v>
      </c>
      <c r="M13" s="15">
        <v>0.51149999999999995</v>
      </c>
      <c r="N13" s="16">
        <v>0</v>
      </c>
      <c r="O13" s="14">
        <v>0</v>
      </c>
      <c r="P13" s="19">
        <f t="shared" si="0"/>
        <v>0</v>
      </c>
      <c r="Q13" s="7">
        <v>120</v>
      </c>
    </row>
    <row r="14" spans="1:17" x14ac:dyDescent="0.3">
      <c r="A14" s="9">
        <v>12</v>
      </c>
      <c r="B14" s="3" t="s">
        <v>31</v>
      </c>
      <c r="C14" s="3" t="s">
        <v>22</v>
      </c>
      <c r="D14" s="13">
        <v>42567</v>
      </c>
      <c r="E14" s="6">
        <v>30</v>
      </c>
      <c r="F14" s="7">
        <v>164</v>
      </c>
      <c r="G14" s="8">
        <v>9.0299999999999994</v>
      </c>
      <c r="H14" s="7">
        <v>123</v>
      </c>
      <c r="I14" s="18">
        <v>0</v>
      </c>
      <c r="J14" s="8">
        <v>7.86</v>
      </c>
      <c r="K14" s="16">
        <v>1.3714285714284205</v>
      </c>
      <c r="L14" s="15">
        <v>0.19025142857142854</v>
      </c>
      <c r="M14" s="15">
        <v>0.32550000000000001</v>
      </c>
      <c r="N14" s="16">
        <v>0</v>
      </c>
      <c r="O14" s="14">
        <v>0</v>
      </c>
      <c r="P14" s="19">
        <f t="shared" si="0"/>
        <v>0</v>
      </c>
      <c r="Q14" s="7">
        <v>120</v>
      </c>
    </row>
    <row r="15" spans="1:17" x14ac:dyDescent="0.3">
      <c r="A15" s="9">
        <v>13</v>
      </c>
      <c r="B15" s="3" t="s">
        <v>32</v>
      </c>
      <c r="C15" s="3" t="s">
        <v>28</v>
      </c>
      <c r="D15" s="13">
        <v>42567</v>
      </c>
      <c r="E15" s="6">
        <v>32</v>
      </c>
      <c r="F15" s="7">
        <v>1160</v>
      </c>
      <c r="G15" s="8">
        <v>6.85</v>
      </c>
      <c r="H15" s="7">
        <v>95.1</v>
      </c>
      <c r="I15" s="18">
        <v>0</v>
      </c>
      <c r="J15" s="8">
        <v>7.68</v>
      </c>
      <c r="K15" s="16">
        <v>31.272727272727057</v>
      </c>
      <c r="L15" s="15">
        <v>0.78458181818181816</v>
      </c>
      <c r="M15" s="15">
        <v>1.581</v>
      </c>
      <c r="N15" s="16">
        <v>0</v>
      </c>
      <c r="O15" s="14">
        <v>0.27229999999999999</v>
      </c>
      <c r="P15" s="19">
        <f t="shared" si="0"/>
        <v>0.17223276407337129</v>
      </c>
      <c r="Q15" s="7">
        <v>32</v>
      </c>
    </row>
    <row r="16" spans="1:17" x14ac:dyDescent="0.3">
      <c r="A16" s="9">
        <v>14</v>
      </c>
      <c r="B16" s="3" t="s">
        <v>33</v>
      </c>
      <c r="C16" s="3" t="s">
        <v>28</v>
      </c>
      <c r="D16" s="13">
        <v>42567</v>
      </c>
      <c r="E16" s="6">
        <v>30.4</v>
      </c>
      <c r="F16" s="7">
        <v>809</v>
      </c>
      <c r="G16" s="8">
        <v>9.73</v>
      </c>
      <c r="H16" s="7">
        <v>132</v>
      </c>
      <c r="I16" s="18">
        <v>33</v>
      </c>
      <c r="J16" s="8">
        <v>7.71</v>
      </c>
      <c r="K16" s="16">
        <v>17.260273972602665</v>
      </c>
      <c r="L16" s="15">
        <v>0.69049315068493144</v>
      </c>
      <c r="M16" s="15">
        <v>2.3250000000000002</v>
      </c>
      <c r="N16" s="16">
        <v>2.2084999999999999</v>
      </c>
      <c r="O16" s="14">
        <v>0.19449999999999998</v>
      </c>
      <c r="P16" s="19">
        <f t="shared" si="0"/>
        <v>1.0335483870967741</v>
      </c>
      <c r="Q16" s="7">
        <v>29</v>
      </c>
    </row>
    <row r="17" spans="1:17" x14ac:dyDescent="0.3">
      <c r="A17" s="9">
        <v>15</v>
      </c>
      <c r="B17" s="3" t="s">
        <v>34</v>
      </c>
      <c r="C17" s="3" t="s">
        <v>18</v>
      </c>
      <c r="D17" s="13">
        <v>42567</v>
      </c>
      <c r="E17" s="6">
        <v>21.4</v>
      </c>
      <c r="F17" s="7">
        <v>651</v>
      </c>
      <c r="G17" s="8">
        <v>6.6</v>
      </c>
      <c r="H17" s="7">
        <v>76.099999999999994</v>
      </c>
      <c r="I17" s="7">
        <v>33</v>
      </c>
      <c r="J17" s="8">
        <v>7.53</v>
      </c>
      <c r="K17" s="16">
        <v>1.5999999999998238</v>
      </c>
      <c r="L17" s="15">
        <v>0.20553000000000002</v>
      </c>
      <c r="M17" s="15">
        <v>0.51149999999999995</v>
      </c>
      <c r="N17" s="16">
        <v>42.908000000000001</v>
      </c>
      <c r="O17" s="14">
        <v>7.7799999999999994E-2</v>
      </c>
      <c r="P17" s="19">
        <f t="shared" si="0"/>
        <v>84.038709677419376</v>
      </c>
      <c r="Q17" s="7">
        <v>120</v>
      </c>
    </row>
    <row r="18" spans="1:17" x14ac:dyDescent="0.3">
      <c r="A18" s="9">
        <v>16</v>
      </c>
      <c r="B18" s="3" t="s">
        <v>35</v>
      </c>
      <c r="C18" s="3" t="s">
        <v>22</v>
      </c>
      <c r="D18" s="13">
        <v>42567</v>
      </c>
      <c r="E18" s="6">
        <v>29.1</v>
      </c>
      <c r="F18" s="7">
        <v>589</v>
      </c>
      <c r="G18" s="8">
        <v>7.14</v>
      </c>
      <c r="H18" s="7">
        <v>94.7</v>
      </c>
      <c r="I18" s="18">
        <v>0</v>
      </c>
      <c r="J18" s="8">
        <v>7.92</v>
      </c>
      <c r="K18" s="16">
        <v>6.1999999999997613</v>
      </c>
      <c r="L18" s="15">
        <v>0.46500000000000002</v>
      </c>
      <c r="M18" s="15">
        <v>0.83699999999999997</v>
      </c>
      <c r="N18" s="16">
        <v>16.8477</v>
      </c>
      <c r="O18" s="14">
        <v>0.42789999999999995</v>
      </c>
      <c r="P18" s="19">
        <f t="shared" si="0"/>
        <v>20.639904420549584</v>
      </c>
      <c r="Q18" s="7">
        <v>36</v>
      </c>
    </row>
    <row r="19" spans="1:17" x14ac:dyDescent="0.3">
      <c r="A19" s="9">
        <v>17</v>
      </c>
      <c r="B19" s="3" t="s">
        <v>36</v>
      </c>
      <c r="C19" s="3" t="s">
        <v>22</v>
      </c>
      <c r="D19" s="13">
        <v>42567</v>
      </c>
      <c r="E19" s="6">
        <v>29.5</v>
      </c>
      <c r="F19" s="7">
        <v>249</v>
      </c>
      <c r="G19" s="8">
        <v>6.67</v>
      </c>
      <c r="H19" s="7">
        <v>88.9</v>
      </c>
      <c r="I19" s="18">
        <v>0</v>
      </c>
      <c r="J19" s="8">
        <v>7.84</v>
      </c>
      <c r="K19" s="16">
        <v>4.1141141081080548</v>
      </c>
      <c r="L19" s="15">
        <v>0.27774324324324329</v>
      </c>
      <c r="M19" s="15">
        <v>0.372</v>
      </c>
      <c r="N19" s="16">
        <v>7.3827000000000007</v>
      </c>
      <c r="O19" s="14">
        <v>0</v>
      </c>
      <c r="P19" s="19">
        <f t="shared" si="0"/>
        <v>19.845967741935485</v>
      </c>
      <c r="Q19" s="7">
        <v>85</v>
      </c>
    </row>
    <row r="20" spans="1:17" x14ac:dyDescent="0.3">
      <c r="A20" s="9">
        <v>18</v>
      </c>
      <c r="B20" s="3" t="s">
        <v>37</v>
      </c>
      <c r="C20" s="3" t="s">
        <v>18</v>
      </c>
      <c r="D20" s="13">
        <v>42567</v>
      </c>
      <c r="E20" s="6">
        <v>26.5</v>
      </c>
      <c r="F20" s="7">
        <v>740</v>
      </c>
      <c r="G20" s="8">
        <v>4.45</v>
      </c>
      <c r="H20" s="7">
        <v>55.8</v>
      </c>
      <c r="I20" s="18">
        <v>0</v>
      </c>
      <c r="J20" s="8">
        <v>7.79</v>
      </c>
      <c r="K20" s="16">
        <v>3.8157894736840823</v>
      </c>
      <c r="L20" s="15">
        <v>0.15785526315789475</v>
      </c>
      <c r="M20" s="15">
        <v>2.3250000000000002</v>
      </c>
      <c r="N20" s="16">
        <v>21.0123</v>
      </c>
      <c r="O20" s="14">
        <v>2.7229999999999999</v>
      </c>
      <c r="P20" s="19">
        <f t="shared" si="0"/>
        <v>10.208731182795697</v>
      </c>
      <c r="Q20" s="7">
        <v>63</v>
      </c>
    </row>
    <row r="21" spans="1:17" x14ac:dyDescent="0.3">
      <c r="A21" s="9">
        <v>19</v>
      </c>
      <c r="B21" s="3" t="s">
        <v>38</v>
      </c>
      <c r="C21" s="3" t="s">
        <v>28</v>
      </c>
      <c r="D21" s="13">
        <v>42567</v>
      </c>
      <c r="E21" s="6">
        <v>32</v>
      </c>
      <c r="F21" s="7">
        <v>767</v>
      </c>
      <c r="G21" s="8">
        <v>8.3699999999999992</v>
      </c>
      <c r="H21" s="7">
        <v>116</v>
      </c>
      <c r="I21" s="18">
        <v>0</v>
      </c>
      <c r="J21" s="8">
        <v>7.71</v>
      </c>
      <c r="K21" s="16">
        <v>8.4507042253511813</v>
      </c>
      <c r="L21" s="15">
        <v>0.89856338028169014</v>
      </c>
      <c r="M21" s="15">
        <v>1.6274999999999999</v>
      </c>
      <c r="N21" s="16">
        <v>2.9026000000000001</v>
      </c>
      <c r="O21" s="14">
        <v>0.19449999999999998</v>
      </c>
      <c r="P21" s="19">
        <f t="shared" si="0"/>
        <v>1.9029800307219664</v>
      </c>
      <c r="Q21" s="7">
        <v>31</v>
      </c>
    </row>
    <row r="22" spans="1:17" x14ac:dyDescent="0.3">
      <c r="A22" s="9">
        <v>20</v>
      </c>
      <c r="B22" s="3" t="s">
        <v>39</v>
      </c>
      <c r="C22" s="3" t="s">
        <v>22</v>
      </c>
      <c r="D22" s="13">
        <v>42567</v>
      </c>
      <c r="E22" s="6">
        <v>30.3</v>
      </c>
      <c r="F22" s="7">
        <v>209</v>
      </c>
      <c r="G22" s="8">
        <v>9.67</v>
      </c>
      <c r="H22" s="7">
        <v>131</v>
      </c>
      <c r="I22" s="18">
        <v>0</v>
      </c>
      <c r="J22" s="8">
        <v>8.14</v>
      </c>
      <c r="K22" s="16">
        <v>3.0000000000001137</v>
      </c>
      <c r="L22" s="15">
        <v>0.49103999999999998</v>
      </c>
      <c r="M22" s="15">
        <v>0.46499999999999997</v>
      </c>
      <c r="N22" s="16">
        <v>2.3347000000000002</v>
      </c>
      <c r="O22" s="14">
        <v>7.7799999999999994E-2</v>
      </c>
      <c r="P22" s="19">
        <f t="shared" si="0"/>
        <v>5.188172043010753</v>
      </c>
      <c r="Q22" s="7">
        <v>80</v>
      </c>
    </row>
    <row r="23" spans="1:17" x14ac:dyDescent="0.3">
      <c r="A23" s="9">
        <v>21</v>
      </c>
      <c r="B23" s="3" t="s">
        <v>40</v>
      </c>
      <c r="C23" s="3" t="s">
        <v>18</v>
      </c>
      <c r="D23" s="13">
        <v>42567</v>
      </c>
      <c r="E23" s="6">
        <v>20.9</v>
      </c>
      <c r="F23" s="7">
        <v>260</v>
      </c>
      <c r="G23" s="8">
        <v>5.26</v>
      </c>
      <c r="H23" s="7">
        <v>59.6</v>
      </c>
      <c r="I23" s="18">
        <v>0</v>
      </c>
      <c r="J23" s="8">
        <v>7.15</v>
      </c>
      <c r="K23" s="16">
        <v>3.7956204379564347</v>
      </c>
      <c r="L23" s="15">
        <v>0.19414598540145983</v>
      </c>
      <c r="M23" s="15">
        <v>0.69750000000000001</v>
      </c>
      <c r="N23" s="16">
        <v>69.157600000000002</v>
      </c>
      <c r="O23" s="14">
        <v>2.1783999999999999</v>
      </c>
      <c r="P23" s="19">
        <f t="shared" si="0"/>
        <v>102.27383512544803</v>
      </c>
      <c r="Q23" s="7">
        <v>120</v>
      </c>
    </row>
    <row r="24" spans="1:17" x14ac:dyDescent="0.3">
      <c r="A24" s="9">
        <v>22</v>
      </c>
      <c r="B24" s="3" t="s">
        <v>41</v>
      </c>
      <c r="C24" s="3" t="s">
        <v>18</v>
      </c>
      <c r="D24" s="13">
        <v>42567</v>
      </c>
      <c r="E24" s="6">
        <v>20.3</v>
      </c>
      <c r="F24" s="7">
        <v>518</v>
      </c>
      <c r="G24" s="8">
        <v>7.29</v>
      </c>
      <c r="H24" s="7">
        <v>82.2</v>
      </c>
      <c r="I24" s="18">
        <v>100</v>
      </c>
      <c r="J24" s="8">
        <v>7.61</v>
      </c>
      <c r="K24" s="16">
        <v>3.7560000000000926</v>
      </c>
      <c r="L24" s="15">
        <v>0.24551999999999999</v>
      </c>
      <c r="M24" s="15">
        <v>0.60450000000000004</v>
      </c>
      <c r="N24" s="16">
        <v>117.42910000000001</v>
      </c>
      <c r="O24" s="14">
        <v>3.8899999999999997E-2</v>
      </c>
      <c r="P24" s="19">
        <f t="shared" si="0"/>
        <v>194.32258064516128</v>
      </c>
      <c r="Q24" s="7">
        <v>73</v>
      </c>
    </row>
    <row r="25" spans="1:17" x14ac:dyDescent="0.3">
      <c r="A25" s="9">
        <v>23</v>
      </c>
      <c r="B25" s="3" t="s">
        <v>38</v>
      </c>
      <c r="C25" s="3" t="s">
        <v>28</v>
      </c>
      <c r="D25" s="13">
        <v>42567</v>
      </c>
      <c r="E25" s="6">
        <v>30.2</v>
      </c>
      <c r="F25" s="7">
        <v>755</v>
      </c>
      <c r="G25" s="8">
        <v>6.23</v>
      </c>
      <c r="H25" s="7">
        <v>83.9</v>
      </c>
      <c r="I25" s="18">
        <v>0</v>
      </c>
      <c r="J25" s="8">
        <v>7.77</v>
      </c>
      <c r="K25" s="16">
        <v>7.799999999999585</v>
      </c>
      <c r="L25" s="15">
        <v>0.57287999999999994</v>
      </c>
      <c r="M25" s="15">
        <v>1.6274999999999999</v>
      </c>
      <c r="N25" s="16">
        <v>4.7956000000000003</v>
      </c>
      <c r="O25" s="14">
        <v>0.31119999999999998</v>
      </c>
      <c r="P25" s="19">
        <f t="shared" si="0"/>
        <v>3.137818740399386</v>
      </c>
      <c r="Q25" s="7">
        <v>31</v>
      </c>
    </row>
    <row r="26" spans="1:17" x14ac:dyDescent="0.3">
      <c r="A26" s="9">
        <v>24</v>
      </c>
      <c r="B26" s="3" t="s">
        <v>42</v>
      </c>
      <c r="C26" s="3" t="s">
        <v>18</v>
      </c>
      <c r="D26" s="13">
        <v>42567</v>
      </c>
      <c r="E26" s="6">
        <v>27.6</v>
      </c>
      <c r="F26" s="7">
        <v>1432</v>
      </c>
      <c r="G26" s="8">
        <v>6.32</v>
      </c>
      <c r="H26" s="7">
        <v>81.099999999999994</v>
      </c>
      <c r="I26" s="7">
        <v>0</v>
      </c>
      <c r="J26" s="8">
        <v>8.3000000000000007</v>
      </c>
      <c r="K26" s="16">
        <v>1.1000000000001009</v>
      </c>
      <c r="L26" s="15">
        <v>5.1150000000000001E-2</v>
      </c>
      <c r="M26" s="15">
        <v>5.58</v>
      </c>
      <c r="N26" s="16">
        <v>32.622700000000002</v>
      </c>
      <c r="O26" s="14">
        <v>0.19449999999999998</v>
      </c>
      <c r="P26" s="19">
        <f t="shared" si="0"/>
        <v>5.8812186379928315</v>
      </c>
      <c r="Q26" s="7">
        <v>120</v>
      </c>
    </row>
    <row r="27" spans="1:17" x14ac:dyDescent="0.3">
      <c r="A27" s="1"/>
      <c r="B27" s="2" t="s">
        <v>43</v>
      </c>
      <c r="C27" s="1"/>
      <c r="D27" s="13"/>
      <c r="E27" s="10">
        <f>AVERAGE(E3:E26)</f>
        <v>26.933333333333326</v>
      </c>
      <c r="F27" s="11">
        <f>AVERAGE(F3:F26)</f>
        <v>650.625</v>
      </c>
      <c r="G27" s="12">
        <f t="shared" ref="G27:Q27" si="1">AVERAGE(G3:G26)</f>
        <v>7.227083333333332</v>
      </c>
      <c r="H27" s="11">
        <f>AVERAGE(H3:H26)</f>
        <v>92.941666666666649</v>
      </c>
      <c r="I27" s="11">
        <f t="shared" si="1"/>
        <v>15.208333333333334</v>
      </c>
      <c r="J27" s="12">
        <f t="shared" si="1"/>
        <v>7.8004166666666679</v>
      </c>
      <c r="K27" s="10">
        <f>AVERAGE(K3:K26)</f>
        <v>10.621668171642986</v>
      </c>
      <c r="L27" s="12">
        <f>AVERAGE(L3:L26)</f>
        <v>0.50531570366604528</v>
      </c>
      <c r="M27" s="12">
        <f>AVERAGE(M4:M26)</f>
        <v>2.3998043478260871</v>
      </c>
      <c r="N27" s="10">
        <f t="shared" si="1"/>
        <v>25.063845833333335</v>
      </c>
      <c r="O27" s="10">
        <f t="shared" si="1"/>
        <v>0.43600416666666658</v>
      </c>
      <c r="P27" s="11">
        <f t="shared" si="1"/>
        <v>30.832058635746133</v>
      </c>
      <c r="Q27" s="11">
        <f t="shared" si="1"/>
        <v>78.791666666666671</v>
      </c>
    </row>
    <row r="28" spans="1:17" x14ac:dyDescent="0.3">
      <c r="A28" s="1"/>
      <c r="B28" s="2" t="s">
        <v>44</v>
      </c>
      <c r="C28" s="1"/>
      <c r="D28" s="1"/>
      <c r="E28" s="10">
        <f>AVERAGE(E3,E4,E5,E8,E9,E19,E22,E25,E26)</f>
        <v>25.288888888888888</v>
      </c>
      <c r="F28" s="11">
        <f t="shared" ref="F28:Q28" si="2">AVERAGE(F3,F4,F5,F8,F9,F17,F20,F23,F24)</f>
        <v>530.88888888888891</v>
      </c>
      <c r="G28" s="12">
        <f t="shared" si="2"/>
        <v>5.7333333333333334</v>
      </c>
      <c r="H28" s="11">
        <f>AVERAGE(H3,H4,H5,H8,H9,H17,H20,H23,H24)</f>
        <v>66.433333333333337</v>
      </c>
      <c r="I28" s="11">
        <f>AVERAGE(I3,I4,I5,I8,I9,I17,I20,I23,I24)</f>
        <v>36.888888888888886</v>
      </c>
      <c r="J28" s="12">
        <f t="shared" si="2"/>
        <v>7.5455555555555556</v>
      </c>
      <c r="K28" s="10">
        <f t="shared" si="2"/>
        <v>6.4585908606380764</v>
      </c>
      <c r="L28" s="12">
        <f t="shared" si="2"/>
        <v>0.25511553555421401</v>
      </c>
      <c r="M28" s="12">
        <f>AVERAGE(M26,M4,M5,M8,M9,M17,M20,M23,M24)</f>
        <v>2.3508333333333336</v>
      </c>
      <c r="N28" s="10">
        <f t="shared" si="2"/>
        <v>56.488522222222223</v>
      </c>
      <c r="O28" s="10">
        <f t="shared" si="2"/>
        <v>0.68291111111111102</v>
      </c>
      <c r="P28" s="11">
        <f t="shared" si="2"/>
        <v>72.813742583121041</v>
      </c>
      <c r="Q28" s="11">
        <f t="shared" si="2"/>
        <v>101.44444444444444</v>
      </c>
    </row>
    <row r="29" spans="1:17" x14ac:dyDescent="0.3">
      <c r="A29" s="1"/>
      <c r="B29" s="2" t="s">
        <v>45</v>
      </c>
      <c r="C29" s="1"/>
      <c r="D29" s="1"/>
      <c r="E29" s="10">
        <f>AVERAGE(E6,E7,E10,E14,E15,E20,E21,E24)</f>
        <v>28.387500000000003</v>
      </c>
      <c r="F29" s="11">
        <f t="shared" ref="F29:Q29" si="3">AVERAGE(F6,F7,F10,F13,F14,F18,F19,F22)</f>
        <v>250</v>
      </c>
      <c r="G29" s="12">
        <f t="shared" si="3"/>
        <v>8.7900000000000009</v>
      </c>
      <c r="H29" s="11">
        <f>AVERAGE(H6,H7,H10,H13,H14,H18,H19,H22)</f>
        <v>116.95</v>
      </c>
      <c r="I29" s="11">
        <f>AVERAGE(I6,I7,I10,I13,I14,I18,I19,I22)</f>
        <v>0</v>
      </c>
      <c r="J29" s="12">
        <f t="shared" si="3"/>
        <v>8.0712500000000009</v>
      </c>
      <c r="K29" s="10">
        <f t="shared" si="3"/>
        <v>5.569975819225343</v>
      </c>
      <c r="L29" s="12">
        <f t="shared" si="3"/>
        <v>0.59553120890370892</v>
      </c>
      <c r="M29" s="12">
        <f t="shared" si="3"/>
        <v>1.5170624999999998</v>
      </c>
      <c r="N29" s="10">
        <f t="shared" si="3"/>
        <v>5.4265999999999996</v>
      </c>
      <c r="O29" s="10">
        <f t="shared" si="3"/>
        <v>0.17505000000000001</v>
      </c>
      <c r="P29" s="11">
        <f t="shared" si="3"/>
        <v>8.9180707601731211</v>
      </c>
      <c r="Q29" s="11">
        <f t="shared" si="3"/>
        <v>84.5</v>
      </c>
    </row>
    <row r="30" spans="1:17" x14ac:dyDescent="0.3">
      <c r="A30" s="1"/>
      <c r="B30" s="2" t="s">
        <v>46</v>
      </c>
      <c r="C30" s="1"/>
      <c r="D30" s="1"/>
      <c r="E30" s="10">
        <f>AVERAGE(E11,E12,E16,E18,E23)</f>
        <v>28.139999999999997</v>
      </c>
      <c r="F30" s="11">
        <f t="shared" ref="F30:Q30" si="4">AVERAGE(F11,F12,F15,F16,F21,F25)</f>
        <v>1234.1666666666667</v>
      </c>
      <c r="G30" s="12">
        <f t="shared" si="4"/>
        <v>7.535000000000001</v>
      </c>
      <c r="H30" s="11">
        <f>AVERAGE(H11,H12,H15,H16,H21,H25)</f>
        <v>102.66666666666667</v>
      </c>
      <c r="I30" s="11">
        <f>AVERAGE(I11,I12,I15,I16,I21,I25)</f>
        <v>5.5</v>
      </c>
      <c r="J30" s="12">
        <f t="shared" si="4"/>
        <v>7.7383333333333324</v>
      </c>
      <c r="K30" s="10">
        <f t="shared" si="4"/>
        <v>25.188818636647692</v>
      </c>
      <c r="L30" s="12">
        <f t="shared" si="4"/>
        <v>0.83602289946124786</v>
      </c>
      <c r="M30" s="12">
        <f t="shared" si="4"/>
        <v>3.6502500000000002</v>
      </c>
      <c r="N30" s="10">
        <f t="shared" si="4"/>
        <v>2.8500166666666669</v>
      </c>
      <c r="O30" s="10">
        <f t="shared" si="4"/>
        <v>0.45383333333333331</v>
      </c>
      <c r="P30" s="11">
        <f t="shared" si="4"/>
        <v>1.2366565484066581</v>
      </c>
      <c r="Q30" s="11">
        <f t="shared" si="4"/>
        <v>30.333333333333332</v>
      </c>
    </row>
    <row r="32" spans="1:17" x14ac:dyDescent="0.3">
      <c r="B32" s="3" t="s">
        <v>47</v>
      </c>
      <c r="C32" s="3"/>
      <c r="D32" s="3"/>
      <c r="F32" s="3" t="s">
        <v>54</v>
      </c>
      <c r="G32" s="3"/>
      <c r="H32" s="3"/>
    </row>
    <row r="33" spans="2:8" x14ac:dyDescent="0.3">
      <c r="B33" s="3" t="s">
        <v>48</v>
      </c>
      <c r="C33" s="3"/>
      <c r="D33" s="3"/>
      <c r="E33" s="3"/>
      <c r="F33" s="3" t="s">
        <v>56</v>
      </c>
      <c r="G33" s="3"/>
      <c r="H33" s="3"/>
    </row>
    <row r="34" spans="2:8" x14ac:dyDescent="0.3">
      <c r="B34" s="3" t="s">
        <v>49</v>
      </c>
      <c r="C34" s="3"/>
      <c r="D34" s="3"/>
      <c r="E34" s="3"/>
      <c r="F34" s="3" t="s">
        <v>57</v>
      </c>
      <c r="G34" s="3"/>
      <c r="H34" s="3"/>
    </row>
    <row r="35" spans="2:8" x14ac:dyDescent="0.3">
      <c r="B35" s="3" t="s">
        <v>50</v>
      </c>
      <c r="C35" s="3"/>
      <c r="D35" s="3"/>
      <c r="E35" s="3"/>
      <c r="F35" s="3" t="s">
        <v>58</v>
      </c>
      <c r="G35" s="3"/>
      <c r="H35" s="3"/>
    </row>
    <row r="36" spans="2:8" x14ac:dyDescent="0.3">
      <c r="B36" s="3" t="s">
        <v>51</v>
      </c>
      <c r="C36" s="3"/>
      <c r="D36" s="3"/>
      <c r="E36" s="3"/>
      <c r="F36" s="3" t="s">
        <v>53</v>
      </c>
      <c r="G36" s="3"/>
      <c r="H36" s="3"/>
    </row>
    <row r="37" spans="2:8" x14ac:dyDescent="0.3">
      <c r="B37" s="3" t="s">
        <v>52</v>
      </c>
      <c r="C37" s="3"/>
      <c r="D37" s="3"/>
      <c r="E37" s="3"/>
      <c r="F37" s="3" t="s">
        <v>55</v>
      </c>
      <c r="G37" s="3"/>
      <c r="H37" s="3"/>
    </row>
    <row r="38" spans="2:8" x14ac:dyDescent="0.3">
      <c r="E38" s="3"/>
    </row>
    <row r="39" spans="2:8" x14ac:dyDescent="0.3">
      <c r="E39" s="3"/>
      <c r="F39" s="3"/>
      <c r="G39" s="3"/>
      <c r="H39" s="3"/>
    </row>
    <row r="40" spans="2:8" x14ac:dyDescent="0.3">
      <c r="E40" s="3"/>
      <c r="F40" s="3"/>
      <c r="G40" s="3"/>
      <c r="H40" s="3"/>
    </row>
    <row r="41" spans="2:8" x14ac:dyDescent="0.3">
      <c r="E41" s="3"/>
      <c r="F41" s="3"/>
      <c r="G41" s="3"/>
      <c r="H41" s="3"/>
    </row>
    <row r="42" spans="2:8" x14ac:dyDescent="0.3">
      <c r="E42" s="3"/>
    </row>
  </sheetData>
  <pageMargins left="0.2" right="0.2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S2" sqref="S2:S25"/>
    </sheetView>
  </sheetViews>
  <sheetFormatPr defaultRowHeight="14.4" x14ac:dyDescent="0.3"/>
  <cols>
    <col min="3" max="3" width="9.5546875" bestFit="1" customWidth="1"/>
  </cols>
  <sheetData>
    <row r="1" spans="1:20" x14ac:dyDescent="0.3">
      <c r="A1" s="24" t="s">
        <v>59</v>
      </c>
      <c r="B1" s="24" t="s">
        <v>62</v>
      </c>
      <c r="C1" s="24" t="s">
        <v>60</v>
      </c>
      <c r="D1" s="24" t="s">
        <v>61</v>
      </c>
      <c r="E1" s="24" t="s">
        <v>63</v>
      </c>
      <c r="F1" s="24"/>
      <c r="G1" s="24" t="s">
        <v>64</v>
      </c>
      <c r="H1" s="24" t="s">
        <v>65</v>
      </c>
      <c r="I1" s="24" t="s">
        <v>68</v>
      </c>
      <c r="J1" s="24" t="s">
        <v>65</v>
      </c>
      <c r="K1" s="24"/>
      <c r="L1" s="24" t="s">
        <v>69</v>
      </c>
      <c r="M1" s="24" t="s">
        <v>65</v>
      </c>
      <c r="N1" s="24"/>
      <c r="O1" s="24"/>
      <c r="P1" s="24"/>
      <c r="Q1" s="24"/>
      <c r="R1" s="24" t="s">
        <v>70</v>
      </c>
      <c r="S1" s="24" t="s">
        <v>65</v>
      </c>
      <c r="T1" s="24"/>
    </row>
    <row r="2" spans="1:20" x14ac:dyDescent="0.3">
      <c r="A2">
        <v>1</v>
      </c>
      <c r="B2" s="20">
        <v>3.2667999999999999</v>
      </c>
      <c r="C2" s="22">
        <v>500</v>
      </c>
      <c r="D2" s="20">
        <v>3.282</v>
      </c>
      <c r="E2" s="21">
        <f>+(D2-B2)/(C2/1000)*1000</f>
        <v>30.400000000000205</v>
      </c>
      <c r="G2" s="24">
        <v>117</v>
      </c>
      <c r="H2" s="23">
        <f>+G2*0.0465</f>
        <v>5.4405000000000001</v>
      </c>
      <c r="I2" s="24">
        <v>274</v>
      </c>
      <c r="J2" s="23">
        <f>+I2*2*0.0465*0.01/(C2/1000)</f>
        <v>0.50963999999999998</v>
      </c>
      <c r="L2" s="24">
        <v>12</v>
      </c>
      <c r="M2" s="21">
        <f>+L2*0.0389</f>
        <v>0.46679999999999999</v>
      </c>
      <c r="R2">
        <v>709</v>
      </c>
      <c r="S2" s="21">
        <f>+R2*0.0631</f>
        <v>44.737900000000003</v>
      </c>
    </row>
    <row r="3" spans="1:20" x14ac:dyDescent="0.3">
      <c r="A3" s="1">
        <f>+A2+1</f>
        <v>2</v>
      </c>
      <c r="B3" s="20">
        <v>3.2696000000000001</v>
      </c>
      <c r="C3" s="22">
        <v>1000</v>
      </c>
      <c r="D3" s="20">
        <v>3.2736000000000001</v>
      </c>
      <c r="E3" s="21">
        <f t="shared" ref="E3:E25" si="0">+(D3-B3)/(C3/1000)*1000</f>
        <v>4.0000000000000036</v>
      </c>
      <c r="G3" s="24">
        <v>13</v>
      </c>
      <c r="H3" s="23">
        <f t="shared" ref="H3:H25" si="1">+G3*0.0465</f>
        <v>0.60450000000000004</v>
      </c>
      <c r="I3" s="24">
        <v>231</v>
      </c>
      <c r="J3" s="23">
        <f t="shared" ref="J3:J25" si="2">+I3*2*0.0465*0.01/(C3/1000)</f>
        <v>0.21483000000000002</v>
      </c>
      <c r="L3" s="24">
        <v>6</v>
      </c>
      <c r="M3" s="21">
        <f t="shared" ref="M3:M25" si="3">+L3*0.0389</f>
        <v>0.2334</v>
      </c>
      <c r="R3">
        <v>455</v>
      </c>
      <c r="S3" s="21">
        <f t="shared" ref="S3:S25" si="4">+R3*0.0631</f>
        <v>28.710500000000003</v>
      </c>
    </row>
    <row r="4" spans="1:20" x14ac:dyDescent="0.3">
      <c r="A4" s="1">
        <f t="shared" ref="A4:A25" si="5">+A3+1</f>
        <v>3</v>
      </c>
      <c r="B4" s="20">
        <v>3.2366000000000001</v>
      </c>
      <c r="C4" s="22">
        <v>1000</v>
      </c>
      <c r="D4" s="20">
        <v>3.2393000000000001</v>
      </c>
      <c r="E4" s="21">
        <f t="shared" si="0"/>
        <v>2.6999999999999247</v>
      </c>
      <c r="G4" s="24">
        <v>187</v>
      </c>
      <c r="H4" s="23">
        <f t="shared" si="1"/>
        <v>8.6954999999999991</v>
      </c>
      <c r="I4" s="24">
        <v>293</v>
      </c>
      <c r="J4" s="23">
        <f t="shared" si="2"/>
        <v>0.27249000000000001</v>
      </c>
      <c r="L4" s="24">
        <v>11</v>
      </c>
      <c r="M4" s="21">
        <f t="shared" si="3"/>
        <v>0.42789999999999995</v>
      </c>
      <c r="R4">
        <v>816</v>
      </c>
      <c r="S4" s="21">
        <f t="shared" si="4"/>
        <v>51.489600000000003</v>
      </c>
    </row>
    <row r="5" spans="1:20" x14ac:dyDescent="0.3">
      <c r="A5" s="1">
        <f t="shared" si="5"/>
        <v>4</v>
      </c>
      <c r="B5" s="20">
        <v>3.2355</v>
      </c>
      <c r="C5" s="22">
        <v>385</v>
      </c>
      <c r="D5" s="20">
        <v>3.2363</v>
      </c>
      <c r="E5" s="21">
        <f t="shared" si="0"/>
        <v>2.077922077921849</v>
      </c>
      <c r="G5" s="24">
        <v>19</v>
      </c>
      <c r="H5" s="23">
        <f t="shared" si="1"/>
        <v>0.88349999999999995</v>
      </c>
      <c r="I5" s="24">
        <v>158</v>
      </c>
      <c r="J5" s="23">
        <f t="shared" si="2"/>
        <v>0.38166233766233765</v>
      </c>
      <c r="L5" s="24">
        <v>0</v>
      </c>
      <c r="M5" s="21">
        <f t="shared" si="3"/>
        <v>0</v>
      </c>
      <c r="R5">
        <v>71</v>
      </c>
      <c r="S5" s="21">
        <f t="shared" si="4"/>
        <v>4.4801000000000002</v>
      </c>
    </row>
    <row r="6" spans="1:20" x14ac:dyDescent="0.3">
      <c r="A6" s="1">
        <f t="shared" si="5"/>
        <v>5</v>
      </c>
      <c r="B6" s="20">
        <v>3.2627999999999999</v>
      </c>
      <c r="C6" s="22">
        <v>90</v>
      </c>
      <c r="D6" s="20">
        <v>3.2648000000000001</v>
      </c>
      <c r="E6" s="21">
        <f t="shared" si="0"/>
        <v>22.222222222224712</v>
      </c>
      <c r="G6" s="24">
        <v>181</v>
      </c>
      <c r="H6" s="23">
        <f t="shared" si="1"/>
        <v>8.4164999999999992</v>
      </c>
      <c r="I6" s="24">
        <v>215</v>
      </c>
      <c r="J6" s="23">
        <f t="shared" si="2"/>
        <v>2.2216666666666671</v>
      </c>
      <c r="L6" s="24">
        <v>18</v>
      </c>
      <c r="M6" s="21">
        <f t="shared" si="3"/>
        <v>0.70019999999999993</v>
      </c>
      <c r="R6">
        <v>97</v>
      </c>
      <c r="S6" s="21">
        <f t="shared" si="4"/>
        <v>6.1207000000000003</v>
      </c>
    </row>
    <row r="7" spans="1:20" x14ac:dyDescent="0.3">
      <c r="A7" s="1">
        <f t="shared" si="5"/>
        <v>6</v>
      </c>
      <c r="B7" s="20">
        <v>3.2690999999999999</v>
      </c>
      <c r="C7" s="22">
        <v>620</v>
      </c>
      <c r="D7" s="20">
        <v>3.2702</v>
      </c>
      <c r="E7" s="21">
        <f t="shared" si="0"/>
        <v>1.7741935483872595</v>
      </c>
      <c r="G7" s="24">
        <v>36</v>
      </c>
      <c r="H7" s="23">
        <f t="shared" si="1"/>
        <v>1.6739999999999999</v>
      </c>
      <c r="I7" s="24">
        <v>181</v>
      </c>
      <c r="J7" s="23">
        <f t="shared" si="2"/>
        <v>0.27149999999999996</v>
      </c>
      <c r="L7" s="24">
        <v>0</v>
      </c>
      <c r="M7" s="21">
        <f t="shared" si="3"/>
        <v>0</v>
      </c>
      <c r="R7">
        <v>853</v>
      </c>
      <c r="S7" s="21">
        <f t="shared" si="4"/>
        <v>53.824300000000001</v>
      </c>
    </row>
    <row r="8" spans="1:20" x14ac:dyDescent="0.3">
      <c r="A8" s="1">
        <f t="shared" si="5"/>
        <v>7</v>
      </c>
      <c r="B8" s="20">
        <v>3.2698999999999998</v>
      </c>
      <c r="C8" s="22">
        <v>700</v>
      </c>
      <c r="D8" s="20">
        <v>3.2743000000000002</v>
      </c>
      <c r="E8" s="21">
        <f t="shared" si="0"/>
        <v>6.2857142857148629</v>
      </c>
      <c r="G8" s="24">
        <v>10</v>
      </c>
      <c r="H8" s="23">
        <f t="shared" si="1"/>
        <v>0.46499999999999997</v>
      </c>
      <c r="I8" s="24">
        <v>169</v>
      </c>
      <c r="J8" s="23">
        <f t="shared" si="2"/>
        <v>0.22452857142857144</v>
      </c>
      <c r="L8" s="24">
        <v>0</v>
      </c>
      <c r="M8" s="21">
        <f t="shared" si="3"/>
        <v>0</v>
      </c>
      <c r="R8">
        <v>1254</v>
      </c>
      <c r="S8" s="21">
        <f t="shared" si="4"/>
        <v>79.127400000000009</v>
      </c>
    </row>
    <row r="9" spans="1:20" x14ac:dyDescent="0.3">
      <c r="A9" s="1">
        <f t="shared" si="5"/>
        <v>8</v>
      </c>
      <c r="B9" s="20">
        <v>3.2391999999999999</v>
      </c>
      <c r="C9" s="22">
        <v>370</v>
      </c>
      <c r="D9" s="20">
        <v>3.2404999999999999</v>
      </c>
      <c r="E9" s="21">
        <f t="shared" si="0"/>
        <v>3.5135135135137268</v>
      </c>
      <c r="G9" s="24">
        <v>7</v>
      </c>
      <c r="H9" s="23">
        <f t="shared" si="1"/>
        <v>0.32550000000000001</v>
      </c>
      <c r="I9" s="24">
        <v>225</v>
      </c>
      <c r="J9" s="23">
        <f t="shared" si="2"/>
        <v>0.56554054054054059</v>
      </c>
      <c r="L9" s="24">
        <v>5</v>
      </c>
      <c r="M9" s="21">
        <f t="shared" si="3"/>
        <v>0.19449999999999998</v>
      </c>
      <c r="R9">
        <v>99</v>
      </c>
      <c r="S9" s="21">
        <f t="shared" si="4"/>
        <v>6.2469000000000001</v>
      </c>
    </row>
    <row r="10" spans="1:20" x14ac:dyDescent="0.3">
      <c r="A10" s="1">
        <f t="shared" si="5"/>
        <v>9</v>
      </c>
      <c r="B10" s="20">
        <v>3.1972</v>
      </c>
      <c r="C10" s="22">
        <v>210</v>
      </c>
      <c r="D10" s="20">
        <v>3.2115999999999998</v>
      </c>
      <c r="E10" s="21">
        <f t="shared" si="0"/>
        <v>68.571428571427361</v>
      </c>
      <c r="G10" s="24">
        <v>169</v>
      </c>
      <c r="H10" s="23">
        <f t="shared" si="1"/>
        <v>7.8585000000000003</v>
      </c>
      <c r="I10" s="24">
        <v>311</v>
      </c>
      <c r="J10" s="23">
        <f t="shared" si="2"/>
        <v>1.3772857142857142</v>
      </c>
      <c r="L10" s="24">
        <v>37</v>
      </c>
      <c r="M10" s="21">
        <f t="shared" si="3"/>
        <v>1.4392999999999998</v>
      </c>
      <c r="R10">
        <v>88</v>
      </c>
      <c r="S10" s="21">
        <f t="shared" si="4"/>
        <v>5.5528000000000004</v>
      </c>
    </row>
    <row r="11" spans="1:20" x14ac:dyDescent="0.3">
      <c r="A11" s="1">
        <f t="shared" si="5"/>
        <v>10</v>
      </c>
      <c r="B11" s="20">
        <v>3.2359</v>
      </c>
      <c r="C11" s="22">
        <v>360</v>
      </c>
      <c r="D11" s="20">
        <v>3.2423000000000002</v>
      </c>
      <c r="E11" s="21">
        <f t="shared" si="0"/>
        <v>17.777777777778287</v>
      </c>
      <c r="G11" s="24">
        <v>148</v>
      </c>
      <c r="H11" s="23">
        <f t="shared" si="1"/>
        <v>6.8819999999999997</v>
      </c>
      <c r="I11" s="24">
        <v>268</v>
      </c>
      <c r="J11" s="23">
        <f t="shared" si="2"/>
        <v>0.69233333333333336</v>
      </c>
      <c r="L11" s="24">
        <v>8</v>
      </c>
      <c r="M11" s="21">
        <f t="shared" si="3"/>
        <v>0.31119999999999998</v>
      </c>
      <c r="R11">
        <v>26</v>
      </c>
      <c r="S11" s="21">
        <f t="shared" si="4"/>
        <v>1.6406000000000001</v>
      </c>
    </row>
    <row r="12" spans="1:20" x14ac:dyDescent="0.3">
      <c r="A12" s="1">
        <f t="shared" si="5"/>
        <v>11</v>
      </c>
      <c r="B12" s="20">
        <v>3.2639999999999998</v>
      </c>
      <c r="C12" s="22">
        <v>825</v>
      </c>
      <c r="D12" s="20">
        <v>3.2656999999999998</v>
      </c>
      <c r="E12" s="21">
        <f t="shared" si="0"/>
        <v>2.0606060606061032</v>
      </c>
      <c r="G12" s="24">
        <v>11</v>
      </c>
      <c r="H12" s="23">
        <f t="shared" si="1"/>
        <v>0.51149999999999995</v>
      </c>
      <c r="I12" s="24">
        <v>152</v>
      </c>
      <c r="J12" s="23">
        <f t="shared" si="2"/>
        <v>0.17134545454545455</v>
      </c>
      <c r="L12" s="24">
        <v>0</v>
      </c>
      <c r="M12" s="21">
        <f t="shared" si="3"/>
        <v>0</v>
      </c>
      <c r="R12">
        <v>0</v>
      </c>
      <c r="S12" s="21">
        <f t="shared" si="4"/>
        <v>0</v>
      </c>
    </row>
    <row r="13" spans="1:20" x14ac:dyDescent="0.3">
      <c r="A13" s="1">
        <f t="shared" si="5"/>
        <v>12</v>
      </c>
      <c r="B13" s="20">
        <v>3.2658</v>
      </c>
      <c r="C13" s="22">
        <v>875</v>
      </c>
      <c r="D13" s="20">
        <v>3.2669999999999999</v>
      </c>
      <c r="E13" s="21">
        <f t="shared" si="0"/>
        <v>1.3714285714284205</v>
      </c>
      <c r="G13" s="24">
        <v>7</v>
      </c>
      <c r="H13" s="23">
        <f t="shared" si="1"/>
        <v>0.32550000000000001</v>
      </c>
      <c r="I13" s="24">
        <v>179</v>
      </c>
      <c r="J13" s="23">
        <f t="shared" si="2"/>
        <v>0.19025142857142854</v>
      </c>
      <c r="L13" s="24">
        <v>0</v>
      </c>
      <c r="M13" s="21">
        <f t="shared" si="3"/>
        <v>0</v>
      </c>
      <c r="R13">
        <v>0</v>
      </c>
      <c r="S13" s="21">
        <f t="shared" si="4"/>
        <v>0</v>
      </c>
    </row>
    <row r="14" spans="1:20" x14ac:dyDescent="0.3">
      <c r="A14" s="1">
        <f t="shared" si="5"/>
        <v>13</v>
      </c>
      <c r="B14" s="20">
        <v>3.2332999999999998</v>
      </c>
      <c r="C14" s="22">
        <v>275</v>
      </c>
      <c r="D14" s="20">
        <v>3.2418999999999998</v>
      </c>
      <c r="E14" s="21">
        <f t="shared" si="0"/>
        <v>31.272727272727057</v>
      </c>
      <c r="G14" s="24">
        <v>34</v>
      </c>
      <c r="H14" s="23">
        <f t="shared" si="1"/>
        <v>1.581</v>
      </c>
      <c r="I14" s="24">
        <v>232</v>
      </c>
      <c r="J14" s="23">
        <f t="shared" si="2"/>
        <v>0.78458181818181816</v>
      </c>
      <c r="L14" s="24">
        <v>7</v>
      </c>
      <c r="M14" s="21">
        <f t="shared" si="3"/>
        <v>0.27229999999999999</v>
      </c>
      <c r="R14">
        <v>0</v>
      </c>
      <c r="S14" s="21">
        <f t="shared" si="4"/>
        <v>0</v>
      </c>
    </row>
    <row r="15" spans="1:20" x14ac:dyDescent="0.3">
      <c r="A15" s="1">
        <f t="shared" si="5"/>
        <v>14</v>
      </c>
      <c r="B15" s="20">
        <v>3.2663000000000002</v>
      </c>
      <c r="C15" s="22">
        <v>365</v>
      </c>
      <c r="D15" s="20">
        <v>3.2726000000000002</v>
      </c>
      <c r="E15" s="21">
        <f t="shared" si="0"/>
        <v>17.260273972602665</v>
      </c>
      <c r="G15" s="24">
        <v>50</v>
      </c>
      <c r="H15" s="23">
        <f t="shared" si="1"/>
        <v>2.3250000000000002</v>
      </c>
      <c r="I15" s="24">
        <v>271</v>
      </c>
      <c r="J15" s="23">
        <f t="shared" si="2"/>
        <v>0.69049315068493144</v>
      </c>
      <c r="L15" s="24">
        <v>5</v>
      </c>
      <c r="M15" s="21">
        <f t="shared" si="3"/>
        <v>0.19449999999999998</v>
      </c>
      <c r="R15">
        <v>35</v>
      </c>
      <c r="S15" s="21">
        <f t="shared" si="4"/>
        <v>2.2084999999999999</v>
      </c>
    </row>
    <row r="16" spans="1:20" x14ac:dyDescent="0.3">
      <c r="A16" s="1">
        <f t="shared" si="5"/>
        <v>15</v>
      </c>
      <c r="B16" s="20">
        <v>3.2336</v>
      </c>
      <c r="C16" s="22">
        <v>1000</v>
      </c>
      <c r="D16" s="20">
        <v>3.2351999999999999</v>
      </c>
      <c r="E16" s="21">
        <f t="shared" si="0"/>
        <v>1.5999999999998238</v>
      </c>
      <c r="G16" s="24">
        <v>11</v>
      </c>
      <c r="H16" s="23">
        <f t="shared" si="1"/>
        <v>0.51149999999999995</v>
      </c>
      <c r="I16" s="24">
        <v>221</v>
      </c>
      <c r="J16" s="23">
        <f t="shared" si="2"/>
        <v>0.20553000000000002</v>
      </c>
      <c r="L16" s="24">
        <v>2</v>
      </c>
      <c r="M16" s="21">
        <f t="shared" si="3"/>
        <v>7.7799999999999994E-2</v>
      </c>
      <c r="R16">
        <v>680</v>
      </c>
      <c r="S16" s="21">
        <f t="shared" si="4"/>
        <v>42.908000000000001</v>
      </c>
    </row>
    <row r="17" spans="1:19" x14ac:dyDescent="0.3">
      <c r="A17" s="1">
        <f t="shared" si="5"/>
        <v>16</v>
      </c>
      <c r="B17" s="20">
        <v>3.2671000000000001</v>
      </c>
      <c r="C17" s="22">
        <v>500</v>
      </c>
      <c r="D17" s="20">
        <v>3.2702</v>
      </c>
      <c r="E17" s="21">
        <f t="shared" si="0"/>
        <v>6.1999999999997613</v>
      </c>
      <c r="G17" s="24">
        <v>18</v>
      </c>
      <c r="H17" s="23">
        <f t="shared" si="1"/>
        <v>0.83699999999999997</v>
      </c>
      <c r="I17" s="24">
        <v>250</v>
      </c>
      <c r="J17" s="23">
        <f t="shared" si="2"/>
        <v>0.46500000000000002</v>
      </c>
      <c r="L17" s="24">
        <v>11</v>
      </c>
      <c r="M17" s="21">
        <f t="shared" si="3"/>
        <v>0.42789999999999995</v>
      </c>
      <c r="R17">
        <v>267</v>
      </c>
      <c r="S17" s="21">
        <f t="shared" si="4"/>
        <v>16.8477</v>
      </c>
    </row>
    <row r="18" spans="1:19" x14ac:dyDescent="0.3">
      <c r="A18" s="1">
        <f t="shared" si="5"/>
        <v>17</v>
      </c>
      <c r="B18" s="20">
        <v>3.2353999999999998</v>
      </c>
      <c r="C18" s="22">
        <v>740</v>
      </c>
      <c r="D18" s="20">
        <v>3.2384444444399998</v>
      </c>
      <c r="E18" s="21">
        <f t="shared" si="0"/>
        <v>4.1141141081080548</v>
      </c>
      <c r="G18" s="24">
        <v>8</v>
      </c>
      <c r="H18" s="23">
        <f t="shared" si="1"/>
        <v>0.372</v>
      </c>
      <c r="I18" s="24">
        <v>221</v>
      </c>
      <c r="J18" s="23">
        <f t="shared" si="2"/>
        <v>0.27774324324324329</v>
      </c>
      <c r="L18" s="24">
        <v>0</v>
      </c>
      <c r="M18" s="21">
        <f t="shared" si="3"/>
        <v>0</v>
      </c>
      <c r="R18">
        <v>117</v>
      </c>
      <c r="S18" s="21">
        <f t="shared" si="4"/>
        <v>7.3827000000000007</v>
      </c>
    </row>
    <row r="19" spans="1:19" x14ac:dyDescent="0.3">
      <c r="A19" s="1">
        <f t="shared" si="5"/>
        <v>18</v>
      </c>
      <c r="B19" s="20">
        <v>3.2688000000000001</v>
      </c>
      <c r="C19" s="22">
        <v>760</v>
      </c>
      <c r="D19" s="20">
        <v>3.2717000000000001</v>
      </c>
      <c r="E19" s="21">
        <f t="shared" si="0"/>
        <v>3.8157894736840823</v>
      </c>
      <c r="G19" s="24">
        <v>50</v>
      </c>
      <c r="H19" s="23">
        <f t="shared" si="1"/>
        <v>2.3250000000000002</v>
      </c>
      <c r="I19" s="24">
        <v>129</v>
      </c>
      <c r="J19" s="23">
        <f t="shared" si="2"/>
        <v>0.15785526315789475</v>
      </c>
      <c r="L19" s="24">
        <v>70</v>
      </c>
      <c r="M19" s="21">
        <f t="shared" si="3"/>
        <v>2.7229999999999999</v>
      </c>
      <c r="R19">
        <v>333</v>
      </c>
      <c r="S19" s="21">
        <f t="shared" si="4"/>
        <v>21.0123</v>
      </c>
    </row>
    <row r="20" spans="1:19" x14ac:dyDescent="0.3">
      <c r="A20" s="1">
        <f t="shared" si="5"/>
        <v>19</v>
      </c>
      <c r="B20" s="20">
        <v>3.2686000000000002</v>
      </c>
      <c r="C20" s="22">
        <v>355</v>
      </c>
      <c r="D20" s="20">
        <v>3.2715999999999998</v>
      </c>
      <c r="E20" s="21">
        <f t="shared" si="0"/>
        <v>8.4507042253511813</v>
      </c>
      <c r="G20" s="24">
        <v>35</v>
      </c>
      <c r="H20" s="23">
        <f t="shared" si="1"/>
        <v>1.6274999999999999</v>
      </c>
      <c r="I20" s="24">
        <v>343</v>
      </c>
      <c r="J20" s="23">
        <f t="shared" si="2"/>
        <v>0.89856338028169014</v>
      </c>
      <c r="L20" s="24">
        <v>5</v>
      </c>
      <c r="M20" s="21">
        <f t="shared" si="3"/>
        <v>0.19449999999999998</v>
      </c>
      <c r="R20">
        <v>46</v>
      </c>
      <c r="S20" s="21">
        <f t="shared" si="4"/>
        <v>2.9026000000000001</v>
      </c>
    </row>
    <row r="21" spans="1:19" x14ac:dyDescent="0.3">
      <c r="A21" s="1">
        <f t="shared" si="5"/>
        <v>20</v>
      </c>
      <c r="B21" s="20">
        <v>3.2058</v>
      </c>
      <c r="C21" s="22">
        <v>500</v>
      </c>
      <c r="D21" s="20">
        <v>3.2073</v>
      </c>
      <c r="E21" s="21">
        <f t="shared" si="0"/>
        <v>3.0000000000001137</v>
      </c>
      <c r="G21" s="24">
        <v>10</v>
      </c>
      <c r="H21" s="23">
        <f t="shared" si="1"/>
        <v>0.46499999999999997</v>
      </c>
      <c r="I21" s="24">
        <v>264</v>
      </c>
      <c r="J21" s="23">
        <f t="shared" si="2"/>
        <v>0.49103999999999998</v>
      </c>
      <c r="L21" s="24">
        <v>2</v>
      </c>
      <c r="M21" s="21">
        <f t="shared" si="3"/>
        <v>7.7799999999999994E-2</v>
      </c>
      <c r="R21">
        <v>37</v>
      </c>
      <c r="S21" s="21">
        <f t="shared" si="4"/>
        <v>2.3347000000000002</v>
      </c>
    </row>
    <row r="22" spans="1:19" x14ac:dyDescent="0.3">
      <c r="A22" s="1">
        <f t="shared" si="5"/>
        <v>21</v>
      </c>
      <c r="B22" s="20">
        <v>3.2677999999999998</v>
      </c>
      <c r="C22" s="22">
        <v>685</v>
      </c>
      <c r="D22" s="20">
        <v>3.2704</v>
      </c>
      <c r="E22" s="21">
        <f t="shared" si="0"/>
        <v>3.7956204379564347</v>
      </c>
      <c r="G22" s="24">
        <v>15</v>
      </c>
      <c r="H22" s="23">
        <f t="shared" si="1"/>
        <v>0.69750000000000001</v>
      </c>
      <c r="I22" s="24">
        <v>143</v>
      </c>
      <c r="J22" s="23">
        <f t="shared" si="2"/>
        <v>0.19414598540145983</v>
      </c>
      <c r="L22" s="24">
        <v>56</v>
      </c>
      <c r="M22" s="21">
        <f t="shared" si="3"/>
        <v>2.1783999999999999</v>
      </c>
      <c r="R22">
        <v>1096</v>
      </c>
      <c r="S22" s="21">
        <f t="shared" si="4"/>
        <v>69.157600000000002</v>
      </c>
    </row>
    <row r="23" spans="1:19" x14ac:dyDescent="0.3">
      <c r="A23" s="1">
        <f t="shared" si="5"/>
        <v>22</v>
      </c>
      <c r="B23" s="20">
        <v>3.265444</v>
      </c>
      <c r="C23" s="22">
        <v>1000</v>
      </c>
      <c r="D23" s="20">
        <v>3.2692000000000001</v>
      </c>
      <c r="E23" s="21">
        <f t="shared" si="0"/>
        <v>3.7560000000000926</v>
      </c>
      <c r="G23" s="24">
        <v>13</v>
      </c>
      <c r="H23" s="23">
        <f t="shared" si="1"/>
        <v>0.60450000000000004</v>
      </c>
      <c r="I23" s="24">
        <v>264</v>
      </c>
      <c r="J23" s="23">
        <f t="shared" si="2"/>
        <v>0.24551999999999999</v>
      </c>
      <c r="L23" s="24">
        <v>1</v>
      </c>
      <c r="M23" s="21">
        <f t="shared" si="3"/>
        <v>3.8899999999999997E-2</v>
      </c>
      <c r="R23">
        <v>1861</v>
      </c>
      <c r="S23" s="21">
        <f t="shared" si="4"/>
        <v>117.42910000000001</v>
      </c>
    </row>
    <row r="24" spans="1:19" x14ac:dyDescent="0.3">
      <c r="A24" s="1">
        <f t="shared" si="5"/>
        <v>23</v>
      </c>
      <c r="B24" s="20">
        <v>3.2368000000000001</v>
      </c>
      <c r="C24" s="22">
        <v>500</v>
      </c>
      <c r="D24" s="20">
        <v>3.2406999999999999</v>
      </c>
      <c r="E24" s="21">
        <f t="shared" si="0"/>
        <v>7.799999999999585</v>
      </c>
      <c r="G24" s="24">
        <v>35</v>
      </c>
      <c r="H24" s="23">
        <f t="shared" si="1"/>
        <v>1.6274999999999999</v>
      </c>
      <c r="I24" s="24">
        <v>308</v>
      </c>
      <c r="J24" s="23">
        <f t="shared" si="2"/>
        <v>0.57287999999999994</v>
      </c>
      <c r="L24" s="24">
        <v>8</v>
      </c>
      <c r="M24" s="21">
        <f t="shared" si="3"/>
        <v>0.31119999999999998</v>
      </c>
      <c r="R24">
        <v>76</v>
      </c>
      <c r="S24" s="21">
        <f t="shared" si="4"/>
        <v>4.7956000000000003</v>
      </c>
    </row>
    <row r="25" spans="1:19" x14ac:dyDescent="0.3">
      <c r="A25" s="1">
        <f t="shared" si="5"/>
        <v>24</v>
      </c>
      <c r="B25" s="20">
        <v>3.2654999999999998</v>
      </c>
      <c r="C25" s="22">
        <v>1000</v>
      </c>
      <c r="D25" s="20">
        <v>3.2665999999999999</v>
      </c>
      <c r="E25" s="21">
        <f t="shared" si="0"/>
        <v>1.1000000000001009</v>
      </c>
      <c r="G25" s="24">
        <v>120</v>
      </c>
      <c r="H25" s="23">
        <f t="shared" si="1"/>
        <v>5.58</v>
      </c>
      <c r="I25" s="24">
        <v>55</v>
      </c>
      <c r="J25" s="23">
        <f t="shared" si="2"/>
        <v>5.1150000000000001E-2</v>
      </c>
      <c r="L25" s="24">
        <v>5</v>
      </c>
      <c r="M25" s="21">
        <f t="shared" si="3"/>
        <v>0.19449999999999998</v>
      </c>
      <c r="R25">
        <v>517</v>
      </c>
      <c r="S25" s="21">
        <f t="shared" si="4"/>
        <v>32.622700000000002</v>
      </c>
    </row>
    <row r="27" spans="1:19" x14ac:dyDescent="0.3">
      <c r="G27" t="s">
        <v>66</v>
      </c>
      <c r="H27" t="s">
        <v>67</v>
      </c>
      <c r="L27" s="1" t="s">
        <v>66</v>
      </c>
      <c r="M27" s="1" t="s">
        <v>67</v>
      </c>
      <c r="R27" s="1" t="s">
        <v>66</v>
      </c>
      <c r="S27" s="1" t="s">
        <v>67</v>
      </c>
    </row>
    <row r="28" spans="1:19" x14ac:dyDescent="0.3">
      <c r="G28">
        <v>1</v>
      </c>
      <c r="H28">
        <v>0</v>
      </c>
      <c r="L28">
        <v>0</v>
      </c>
      <c r="M28">
        <v>0</v>
      </c>
      <c r="R28">
        <v>0</v>
      </c>
      <c r="S28">
        <v>0</v>
      </c>
    </row>
    <row r="29" spans="1:19" x14ac:dyDescent="0.3">
      <c r="G29">
        <v>23</v>
      </c>
      <c r="H29">
        <v>1</v>
      </c>
      <c r="L29">
        <v>51</v>
      </c>
      <c r="M29">
        <v>2</v>
      </c>
      <c r="R29">
        <v>4</v>
      </c>
      <c r="S29">
        <v>2</v>
      </c>
    </row>
    <row r="30" spans="1:19" x14ac:dyDescent="0.3">
      <c r="G30">
        <v>46</v>
      </c>
      <c r="H30">
        <v>2</v>
      </c>
      <c r="L30">
        <v>119</v>
      </c>
      <c r="M30">
        <v>5</v>
      </c>
      <c r="R30">
        <v>53</v>
      </c>
      <c r="S30">
        <v>5</v>
      </c>
    </row>
    <row r="31" spans="1:19" x14ac:dyDescent="0.3">
      <c r="G31">
        <v>104</v>
      </c>
      <c r="H31">
        <v>5</v>
      </c>
      <c r="L31">
        <v>243</v>
      </c>
      <c r="M31">
        <v>10</v>
      </c>
      <c r="R31">
        <v>173</v>
      </c>
      <c r="S31">
        <v>10</v>
      </c>
    </row>
    <row r="32" spans="1:19" x14ac:dyDescent="0.3">
      <c r="G32">
        <v>213</v>
      </c>
      <c r="H32">
        <v>10</v>
      </c>
      <c r="L32">
        <v>525</v>
      </c>
      <c r="M32">
        <v>20</v>
      </c>
      <c r="R32">
        <v>1202</v>
      </c>
      <c r="S32">
        <v>50</v>
      </c>
    </row>
    <row r="33" spans="7:13" x14ac:dyDescent="0.3">
      <c r="G33">
        <v>324</v>
      </c>
      <c r="H33">
        <v>15</v>
      </c>
      <c r="L33">
        <v>771</v>
      </c>
      <c r="M33">
        <v>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</vt:lpstr>
      <vt:lpstr>Worksheet</vt:lpstr>
    </vt:vector>
  </TitlesOfParts>
  <Company>Information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rlhatch</dc:creator>
  <cp:lastModifiedBy>Chambers, Randolph M</cp:lastModifiedBy>
  <cp:lastPrinted>2016-07-25T20:26:53Z</cp:lastPrinted>
  <dcterms:created xsi:type="dcterms:W3CDTF">2011-07-26T14:20:42Z</dcterms:created>
  <dcterms:modified xsi:type="dcterms:W3CDTF">2016-07-25T20:31:54Z</dcterms:modified>
</cp:coreProperties>
</file>