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CA\Data\xls for web\"/>
    </mc:Choice>
  </mc:AlternateContent>
  <bookViews>
    <workbookView xWindow="1425" yWindow="150" windowWidth="14310" windowHeight="13680"/>
  </bookViews>
  <sheets>
    <sheet name="Final" sheetId="1" r:id="rId1"/>
    <sheet name="Work" sheetId="2" r:id="rId2"/>
    <sheet name="Individual" sheetId="3" r:id="rId3"/>
    <sheet name="Averages" sheetId="4" r:id="rId4"/>
  </sheets>
  <calcPr calcId="152511"/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AX31" i="2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4" i="2"/>
  <c r="AK5" i="2" l="1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4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P4" i="1" l="1"/>
  <c r="E28" i="1" l="1"/>
  <c r="F28" i="1"/>
  <c r="G28" i="1"/>
  <c r="H28" i="1"/>
  <c r="I28" i="1"/>
  <c r="J28" i="1"/>
  <c r="K28" i="1"/>
  <c r="L28" i="1"/>
  <c r="M28" i="1"/>
  <c r="N28" i="1"/>
  <c r="O28" i="1"/>
  <c r="P28" i="1"/>
  <c r="K29" i="1" l="1"/>
  <c r="K30" i="1"/>
  <c r="K31" i="1"/>
  <c r="Q28" i="1" l="1"/>
  <c r="E29" i="1"/>
  <c r="F29" i="1"/>
  <c r="G29" i="1"/>
  <c r="H29" i="1"/>
  <c r="I29" i="1"/>
  <c r="J29" i="1"/>
  <c r="L29" i="1"/>
  <c r="M29" i="1"/>
  <c r="N29" i="1"/>
  <c r="O29" i="1"/>
  <c r="P29" i="1"/>
  <c r="Q29" i="1"/>
  <c r="E30" i="1"/>
  <c r="F30" i="1"/>
  <c r="G30" i="1"/>
  <c r="H30" i="1"/>
  <c r="I30" i="1"/>
  <c r="J30" i="1"/>
  <c r="L30" i="1"/>
  <c r="M30" i="1"/>
  <c r="N30" i="1"/>
  <c r="O30" i="1"/>
  <c r="P30" i="1"/>
  <c r="Q30" i="1"/>
  <c r="E31" i="1"/>
  <c r="F31" i="1"/>
  <c r="G31" i="1"/>
  <c r="H31" i="1"/>
  <c r="I31" i="1"/>
  <c r="J31" i="1"/>
  <c r="L31" i="1"/>
  <c r="M31" i="1"/>
  <c r="N31" i="1"/>
  <c r="O31" i="1"/>
  <c r="P31" i="1"/>
  <c r="Q31" i="1"/>
  <c r="E37" i="2" l="1"/>
  <c r="E38" i="2"/>
  <c r="E39" i="2"/>
  <c r="E40" i="2"/>
  <c r="E41" i="2"/>
  <c r="E36" i="2"/>
  <c r="F37" i="2"/>
  <c r="F38" i="2"/>
  <c r="F39" i="2"/>
  <c r="F40" i="2"/>
  <c r="F41" i="2"/>
  <c r="F36" i="2"/>
  <c r="C42" i="2"/>
  <c r="C41" i="2"/>
  <c r="B42" i="2"/>
  <c r="B41" i="2"/>
  <c r="D41" i="2"/>
  <c r="D40" i="2"/>
  <c r="D39" i="2"/>
  <c r="D38" i="2"/>
  <c r="D37" i="2"/>
  <c r="D36" i="2"/>
  <c r="G38" i="2" l="1"/>
  <c r="G36" i="2"/>
  <c r="G41" i="2"/>
  <c r="G37" i="2"/>
  <c r="G40" i="2"/>
  <c r="G39" i="2"/>
  <c r="F56" i="2"/>
  <c r="F55" i="2"/>
  <c r="F54" i="2"/>
  <c r="F53" i="2"/>
  <c r="E2" i="2" l="1"/>
  <c r="AY4" i="2" s="1"/>
  <c r="B37" i="2" l="1"/>
  <c r="AY28" i="2"/>
  <c r="C37" i="2" s="1"/>
  <c r="AY24" i="2"/>
  <c r="AY20" i="2"/>
  <c r="AY16" i="2"/>
  <c r="AY12" i="2"/>
  <c r="AY8" i="2"/>
  <c r="AY31" i="2"/>
  <c r="B40" i="2"/>
  <c r="AY27" i="2"/>
  <c r="AY23" i="2"/>
  <c r="AY19" i="2"/>
  <c r="AY15" i="2"/>
  <c r="AY11" i="2"/>
  <c r="AY7" i="2"/>
  <c r="B39" i="2"/>
  <c r="AY30" i="2"/>
  <c r="C39" i="2" s="1"/>
  <c r="AY26" i="2"/>
  <c r="AY22" i="2"/>
  <c r="AY18" i="2"/>
  <c r="AY14" i="2"/>
  <c r="AY10" i="2"/>
  <c r="AY6" i="2"/>
  <c r="B38" i="2"/>
  <c r="AY29" i="2"/>
  <c r="C38" i="2" s="1"/>
  <c r="AY25" i="2"/>
  <c r="AY21" i="2"/>
  <c r="AY17" i="2"/>
  <c r="AY13" i="2"/>
  <c r="AY9" i="2"/>
  <c r="AY5" i="2"/>
  <c r="F2" i="2"/>
  <c r="C40" i="2"/>
</calcChain>
</file>

<file path=xl/sharedStrings.xml><?xml version="1.0" encoding="utf-8"?>
<sst xmlns="http://schemas.openxmlformats.org/spreadsheetml/2006/main" count="207" uniqueCount="96">
  <si>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</si>
  <si>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</si>
  <si>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</si>
  <si>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</si>
  <si>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</si>
  <si>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</si>
  <si>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</si>
  <si>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</si>
  <si>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</si>
  <si>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</si>
  <si>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</si>
  <si>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</si>
  <si>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</si>
  <si>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</si>
  <si>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</si>
  <si>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</si>
  <si>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</si>
  <si>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</si>
  <si>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</si>
  <si>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</si>
  <si>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</si>
  <si>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</si>
  <si>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</si>
  <si>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</si>
  <si>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</si>
  <si>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</si>
  <si>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</si>
  <si>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</si>
  <si>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</si>
  <si>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</si>
  <si>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</si>
  <si>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</si>
  <si>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</si>
  <si>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</si>
  <si>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</si>
  <si>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</si>
  <si>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</si>
  <si>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</si>
  <si>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</si>
  <si>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</si>
  <si>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</si>
  <si>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</si>
  <si>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</si>
  <si>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</si>
  <si>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</si>
  <si>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</si>
  <si>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</si>
  <si>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Site</t>
  </si>
  <si>
    <t>Filter Wt</t>
  </si>
  <si>
    <t>Phosphate</t>
  </si>
  <si>
    <t>abs</t>
  </si>
  <si>
    <t>conc</t>
  </si>
  <si>
    <t>Abs</t>
  </si>
  <si>
    <t># mL</t>
  </si>
  <si>
    <t>TSS MG/L</t>
  </si>
  <si>
    <t>Total P</t>
  </si>
  <si>
    <t>Temperature in Degrees Centigrade</t>
  </si>
  <si>
    <t>Conductivity in µS,  temperature-compensated</t>
  </si>
  <si>
    <t>Oxygen in ppm or mg/L</t>
  </si>
  <si>
    <t>O2 saturation in percent</t>
  </si>
  <si>
    <t>.</t>
  </si>
  <si>
    <t>Bacteria in fecal coliform colonies per 100 mL</t>
  </si>
  <si>
    <t>TSS--Suspended sediment in mg/L</t>
  </si>
  <si>
    <t xml:space="preserve">N:P: ratio of dissolved N to dissolved P.  N:P &gt; 16:1 suggests P limitation; N:P &lt; 16:1 indicates N limitation </t>
  </si>
  <si>
    <t>Total P as particulate P in µmoles P/L</t>
  </si>
  <si>
    <t>Sechhi reading in cm</t>
  </si>
  <si>
    <t>DIP:  dissolved inorganic phosphate in µmoles P/L</t>
  </si>
  <si>
    <t>NH4:  dissolved ammonium nitrogen in µmoles N/L</t>
  </si>
  <si>
    <t>NO2+NO3: dissolved nitrite+nitrate in µmoles N/L</t>
  </si>
  <si>
    <t>Averages</t>
  </si>
  <si>
    <t>PC1</t>
  </si>
  <si>
    <t>PC2</t>
  </si>
  <si>
    <t>Canoe</t>
  </si>
  <si>
    <t>CPC</t>
  </si>
  <si>
    <t>YR FW</t>
  </si>
  <si>
    <t>YR SW</t>
  </si>
  <si>
    <t xml:space="preserve"> </t>
  </si>
  <si>
    <t>multiplicative role</t>
  </si>
  <si>
    <t>York River Fresh</t>
  </si>
  <si>
    <t>York river Salt</t>
  </si>
  <si>
    <t>York F</t>
  </si>
  <si>
    <t>York S</t>
  </si>
  <si>
    <t>Ammonium</t>
  </si>
  <si>
    <t>Water Sample</t>
  </si>
  <si>
    <t>Sediment Sample</t>
  </si>
  <si>
    <t>(DIP)</t>
  </si>
  <si>
    <r>
      <t>(NH</t>
    </r>
    <r>
      <rPr>
        <b/>
        <sz val="16"/>
        <color theme="1"/>
        <rFont val="Calibri"/>
        <family val="2"/>
      </rPr>
      <t>₄)</t>
    </r>
  </si>
  <si>
    <r>
      <t>(NO</t>
    </r>
    <r>
      <rPr>
        <b/>
        <sz val="16"/>
        <color theme="1"/>
        <rFont val="Calibri"/>
        <family val="2"/>
      </rPr>
      <t>₂+ NO₃)</t>
    </r>
  </si>
  <si>
    <t>Nitrate</t>
  </si>
  <si>
    <t>Conc</t>
  </si>
  <si>
    <t>Dele Tap</t>
  </si>
  <si>
    <t>Dele 10/18</t>
  </si>
  <si>
    <t>Dele10/31</t>
  </si>
  <si>
    <t>Dele 10/24</t>
  </si>
  <si>
    <t xml:space="preserve"> Filter + Sample</t>
  </si>
  <si>
    <t>College Creek Alliance Water Quality Survey, Jul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</si>
</sst>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2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0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64" fontId="7" fillId="0" borderId="0" xfId="2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0" borderId="0" xfId="0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2" fontId="0" fillId="0" borderId="0" xfId="0" applyNumberFormat="1" applyFill="1"/>
    <xf numFmtId="164" fontId="0" fillId="0" borderId="0" xfId="0" applyNumberFormat="1" applyFill="1"/>
    <xf numFmtId="165" fontId="0" fillId="0" borderId="0" xfId="0" applyNumberFormat="1" applyFill="1"/>
    <xf numFmtId="0" fontId="1" fillId="0" borderId="0" xfId="0" applyFont="1" applyFill="1" applyAlignment="1">
      <alignment horizontal="center"/>
    </xf>
    <xf numFmtId="1" fontId="0" fillId="0" borderId="0" xfId="0" applyNumberFormat="1" applyFill="1"/>
    <xf numFmtId="0" fontId="10" fillId="0" borderId="0" xfId="0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0" fillId="0" borderId="0" xfId="0" applyFill="1"/>
    <xf numFmtId="0" fontId="10" fillId="0" borderId="0" xfId="0" applyFont="1" applyFill="1" applyAlignment="1">
      <alignment horizontal="left"/>
    </xf>
    <xf numFmtId="165" fontId="0" fillId="0" borderId="1" xfId="0" applyNumberForma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164" fontId="0" fillId="0" borderId="1" xfId="0" applyNumberFormat="1" applyFill="1" applyBorder="1"/>
    <xf numFmtId="0" fontId="10" fillId="0" borderId="1" xfId="0" applyFont="1" applyFill="1" applyBorder="1" applyAlignment="1">
      <alignment horizontal="left"/>
    </xf>
    <xf numFmtId="164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64" fontId="0" fillId="0" borderId="0" xfId="0" applyNumberForma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164" fontId="7" fillId="0" borderId="0" xfId="2" applyNumberFormat="1" applyFont="1" applyFill="1" applyAlignment="1">
      <alignment horizontal="center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7748906386701664"/>
                  <c:y val="2.2673519976669582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Work!$BA$5:$BA$10</c:f>
              <c:numCache>
                <c:formatCode>General</c:formatCode>
                <c:ptCount val="6"/>
                <c:pt idx="0">
                  <c:v>1</c:v>
                </c:pt>
                <c:pt idx="1">
                  <c:v>16</c:v>
                </c:pt>
                <c:pt idx="2">
                  <c:v>36</c:v>
                </c:pt>
                <c:pt idx="3">
                  <c:v>100</c:v>
                </c:pt>
                <c:pt idx="4">
                  <c:v>205</c:v>
                </c:pt>
                <c:pt idx="5">
                  <c:v>302</c:v>
                </c:pt>
              </c:numCache>
            </c:numRef>
          </c:xVal>
          <c:yVal>
            <c:numRef>
              <c:f>Work!$BB$5:$BB$10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990072"/>
        <c:axId val="293990464"/>
      </c:scatterChart>
      <c:valAx>
        <c:axId val="29399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3990464"/>
        <c:crosses val="autoZero"/>
        <c:crossBetween val="midCat"/>
      </c:valAx>
      <c:valAx>
        <c:axId val="293990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939900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500153105861764"/>
          <c:y val="0.41319590259550892"/>
          <c:w val="0.25208377077865263"/>
          <c:h val="0.1562503645377661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Work!$N$4</c:f>
              <c:strCache>
                <c:ptCount val="1"/>
                <c:pt idx="0">
                  <c:v>conc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085506572370918"/>
                  <c:y val="-8.8932765579529144E-2"/>
                </c:manualLayout>
              </c:layout>
              <c:numFmt formatCode="General" sourceLinked="0"/>
            </c:trendlineLbl>
          </c:trendline>
          <c:xVal>
            <c:numRef>
              <c:f>Work!$M$5:$M$10</c:f>
              <c:numCache>
                <c:formatCode>General</c:formatCode>
                <c:ptCount val="6"/>
                <c:pt idx="0">
                  <c:v>1</c:v>
                </c:pt>
                <c:pt idx="1">
                  <c:v>16</c:v>
                </c:pt>
                <c:pt idx="2">
                  <c:v>36</c:v>
                </c:pt>
                <c:pt idx="3">
                  <c:v>100</c:v>
                </c:pt>
                <c:pt idx="4">
                  <c:v>205</c:v>
                </c:pt>
                <c:pt idx="5">
                  <c:v>302</c:v>
                </c:pt>
              </c:numCache>
            </c:numRef>
          </c:xVal>
          <c:yVal>
            <c:numRef>
              <c:f>Work!$N$5:$N$10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991248"/>
        <c:axId val="293991640"/>
      </c:scatterChart>
      <c:valAx>
        <c:axId val="29399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3991640"/>
        <c:crosses val="autoZero"/>
        <c:crossBetween val="midCat"/>
      </c:valAx>
      <c:valAx>
        <c:axId val="293991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39912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7501574803149607"/>
                  <c:y val="-1.4108705161854768E-2"/>
                </c:manualLayout>
              </c:layout>
              <c:numFmt formatCode="General" sourceLinked="0"/>
            </c:trendlineLbl>
          </c:trendline>
          <c:xVal>
            <c:numRef>
              <c:f>Work!$AM$5:$AM$10</c:f>
              <c:numCache>
                <c:formatCode>General</c:formatCode>
                <c:ptCount val="6"/>
                <c:pt idx="0">
                  <c:v>0</c:v>
                </c:pt>
                <c:pt idx="1">
                  <c:v>28</c:v>
                </c:pt>
                <c:pt idx="2">
                  <c:v>85</c:v>
                </c:pt>
                <c:pt idx="3">
                  <c:v>173</c:v>
                </c:pt>
                <c:pt idx="4">
                  <c:v>994</c:v>
                </c:pt>
              </c:numCache>
            </c:numRef>
          </c:xVal>
          <c:yVal>
            <c:numRef>
              <c:f>Work!$AN$5:$AN$10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992816"/>
        <c:axId val="293993208"/>
      </c:scatterChart>
      <c:valAx>
        <c:axId val="29399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3993208"/>
        <c:crosses val="autoZero"/>
        <c:crossBetween val="midCat"/>
      </c:valAx>
      <c:valAx>
        <c:axId val="293993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39928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0.38259033245844271"/>
                  <c:y val="-5.9237386993292507E-2"/>
                </c:manualLayout>
              </c:layout>
              <c:numFmt formatCode="General" sourceLinked="0"/>
            </c:trendlineLbl>
          </c:trendline>
          <c:xVal>
            <c:numRef>
              <c:f>Work!$Z$5:$Z$10</c:f>
              <c:numCache>
                <c:formatCode>General</c:formatCode>
                <c:ptCount val="6"/>
                <c:pt idx="0">
                  <c:v>1</c:v>
                </c:pt>
                <c:pt idx="1">
                  <c:v>42</c:v>
                </c:pt>
                <c:pt idx="2">
                  <c:v>109</c:v>
                </c:pt>
                <c:pt idx="3">
                  <c:v>268</c:v>
                </c:pt>
                <c:pt idx="4">
                  <c:v>502</c:v>
                </c:pt>
                <c:pt idx="5">
                  <c:v>757</c:v>
                </c:pt>
              </c:numCache>
            </c:numRef>
          </c:xVal>
          <c:yVal>
            <c:numRef>
              <c:f>Work!$AA$5:$AA$10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992424"/>
        <c:axId val="293989680"/>
      </c:scatterChart>
      <c:valAx>
        <c:axId val="293992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3989680"/>
        <c:crosses val="autoZero"/>
        <c:crossBetween val="midCat"/>
      </c:valAx>
      <c:valAx>
        <c:axId val="293989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39924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57150</xdr:colOff>
      <xdr:row>11</xdr:row>
      <xdr:rowOff>38100</xdr:rowOff>
    </xdr:from>
    <xdr:to>
      <xdr:col>59</xdr:col>
      <xdr:colOff>361950</xdr:colOff>
      <xdr:row>25</xdr:row>
      <xdr:rowOff>114300</xdr:rowOff>
    </xdr:to>
    <xdr:graphicFrame macro="">
      <xdr:nvGraphicFramePr>
        <xdr:cNvPr id="141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11</xdr:row>
      <xdr:rowOff>47624</xdr:rowOff>
    </xdr:from>
    <xdr:to>
      <xdr:col>19</xdr:col>
      <xdr:colOff>419100</xdr:colOff>
      <xdr:row>27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0</xdr:colOff>
      <xdr:row>12</xdr:row>
      <xdr:rowOff>76200</xdr:rowOff>
    </xdr:from>
    <xdr:to>
      <xdr:col>45</xdr:col>
      <xdr:colOff>304800</xdr:colOff>
      <xdr:row>26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19050</xdr:colOff>
      <xdr:row>11</xdr:row>
      <xdr:rowOff>76200</xdr:rowOff>
    </xdr:from>
    <xdr:to>
      <xdr:col>32</xdr:col>
      <xdr:colOff>323850</xdr:colOff>
      <xdr:row>25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workbookViewId="0"/>
  </sheetViews>
  <sheetFormatPr defaultRowHeight="15" x14ac:dyDescent="0.25"/>
  <cols>
    <col min="2" max="2" width="19.42578125" customWidth="1"/>
  </cols>
  <sheetData>
    <row r="1" spans="1:17" x14ac:dyDescent="0.25">
      <c r="A1" s="2" t="s">
        <v>95</v>
      </c>
    </row>
    <row r="3" spans="1:17" x14ac:dyDescent="0.25">
      <c r="A3" s="3" t="s">
        <v>0</v>
      </c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</row>
    <row r="4" spans="1:17" x14ac:dyDescent="0.25">
      <c r="A4" s="9">
        <v>1</v>
      </c>
      <c r="B4" s="3" t="s">
        <v>17</v>
      </c>
      <c r="C4" s="3" t="s">
        <v>18</v>
      </c>
      <c r="D4" s="13">
        <v>42202</v>
      </c>
      <c r="E4" s="6">
        <v>22.2</v>
      </c>
      <c r="F4" s="7">
        <v>475.9</v>
      </c>
      <c r="G4" s="8">
        <v>8.0500000000000007</v>
      </c>
      <c r="H4" s="7">
        <v>91.9</v>
      </c>
      <c r="I4" s="7">
        <v>0</v>
      </c>
      <c r="J4" s="8">
        <v>6.92</v>
      </c>
      <c r="K4" s="17">
        <v>5.9000000000000163</v>
      </c>
      <c r="L4" s="15">
        <v>0.42075000000000001</v>
      </c>
      <c r="M4" s="41">
        <v>0.39600000000000002</v>
      </c>
      <c r="N4" s="17">
        <v>11.2332</v>
      </c>
      <c r="O4" s="14">
        <v>0.39600000000000002</v>
      </c>
      <c r="P4" s="18">
        <f>(N4+O4)/M4</f>
        <v>29.366666666666667</v>
      </c>
      <c r="Q4" s="7">
        <v>120</v>
      </c>
    </row>
    <row r="5" spans="1:17" x14ac:dyDescent="0.25">
      <c r="A5" s="9">
        <v>2</v>
      </c>
      <c r="B5" s="3" t="s">
        <v>19</v>
      </c>
      <c r="C5" s="3" t="s">
        <v>18</v>
      </c>
      <c r="D5" s="13">
        <v>42202</v>
      </c>
      <c r="E5" s="6">
        <v>21.7</v>
      </c>
      <c r="F5" s="7">
        <v>520</v>
      </c>
      <c r="G5" s="8">
        <v>7.72</v>
      </c>
      <c r="H5" s="7">
        <v>87.1</v>
      </c>
      <c r="I5" s="28">
        <v>33</v>
      </c>
      <c r="J5" s="8">
        <v>6.73</v>
      </c>
      <c r="K5" s="17">
        <v>4.9999999999998934</v>
      </c>
      <c r="L5" s="15">
        <v>0.50985000000000003</v>
      </c>
      <c r="M5" s="41">
        <v>0.495</v>
      </c>
      <c r="N5" s="17">
        <v>16.596799999999998</v>
      </c>
      <c r="O5" s="14">
        <v>0</v>
      </c>
      <c r="P5" s="29">
        <f t="shared" ref="P5:P27" si="0">(N5+O5)/M5</f>
        <v>33.528888888888886</v>
      </c>
      <c r="Q5" s="7">
        <v>120</v>
      </c>
    </row>
    <row r="6" spans="1:17" x14ac:dyDescent="0.25">
      <c r="A6" s="9">
        <v>3</v>
      </c>
      <c r="B6" s="3" t="s">
        <v>20</v>
      </c>
      <c r="C6" s="3" t="s">
        <v>18</v>
      </c>
      <c r="D6" s="13">
        <v>42202</v>
      </c>
      <c r="E6" s="6">
        <v>23.5</v>
      </c>
      <c r="F6" s="7">
        <v>547</v>
      </c>
      <c r="G6" s="8">
        <v>6.05</v>
      </c>
      <c r="H6" s="7">
        <v>70.099999999999994</v>
      </c>
      <c r="I6" s="28">
        <v>0</v>
      </c>
      <c r="J6" s="8">
        <v>6.95</v>
      </c>
      <c r="K6" s="17">
        <v>4.2999999999997485</v>
      </c>
      <c r="L6" s="15">
        <v>1.4404500000000002</v>
      </c>
      <c r="M6" s="41">
        <v>0.79200000000000004</v>
      </c>
      <c r="N6" s="17">
        <v>19.936399999999999</v>
      </c>
      <c r="O6" s="14">
        <v>0.51480000000000004</v>
      </c>
      <c r="P6" s="29">
        <f t="shared" si="0"/>
        <v>25.822222222222219</v>
      </c>
      <c r="Q6" s="7">
        <v>120</v>
      </c>
    </row>
    <row r="7" spans="1:17" x14ac:dyDescent="0.25">
      <c r="A7" s="9">
        <v>4</v>
      </c>
      <c r="B7" s="3" t="s">
        <v>21</v>
      </c>
      <c r="C7" s="3" t="s">
        <v>22</v>
      </c>
      <c r="D7" s="13">
        <v>42202</v>
      </c>
      <c r="E7" s="6">
        <v>27.5</v>
      </c>
      <c r="F7" s="7">
        <v>232.6</v>
      </c>
      <c r="G7" s="8">
        <v>7.62</v>
      </c>
      <c r="H7" s="7">
        <v>96.8</v>
      </c>
      <c r="I7" s="28">
        <v>0</v>
      </c>
      <c r="J7" s="8">
        <v>7.28</v>
      </c>
      <c r="K7" s="17">
        <v>3.7500000000001421</v>
      </c>
      <c r="L7" s="15">
        <v>0.92812500000000009</v>
      </c>
      <c r="M7" s="41">
        <v>0.14850000000000002</v>
      </c>
      <c r="N7" s="17">
        <v>1.2143999999999999</v>
      </c>
      <c r="O7" s="14">
        <v>1.1088</v>
      </c>
      <c r="P7" s="29">
        <f t="shared" si="0"/>
        <v>15.644444444444442</v>
      </c>
      <c r="Q7" s="7">
        <v>104</v>
      </c>
    </row>
    <row r="8" spans="1:17" x14ac:dyDescent="0.25">
      <c r="A8" s="9">
        <v>5</v>
      </c>
      <c r="B8" s="3" t="s">
        <v>23</v>
      </c>
      <c r="C8" s="3" t="s">
        <v>22</v>
      </c>
      <c r="D8" s="13">
        <v>42202</v>
      </c>
      <c r="E8" s="6">
        <v>25.7</v>
      </c>
      <c r="F8" s="7">
        <v>67.900000000000006</v>
      </c>
      <c r="G8" s="8">
        <v>5.01</v>
      </c>
      <c r="H8" s="7">
        <v>63.8</v>
      </c>
      <c r="I8" s="28">
        <v>0</v>
      </c>
      <c r="J8" s="8">
        <v>7.63</v>
      </c>
      <c r="K8" s="17">
        <v>7.9999999999991189</v>
      </c>
      <c r="L8" s="15">
        <v>0.80850000000000022</v>
      </c>
      <c r="M8" s="41">
        <v>0.495</v>
      </c>
      <c r="N8" s="17">
        <v>3.7443999999999997</v>
      </c>
      <c r="O8" s="14">
        <v>0.83160000000000012</v>
      </c>
      <c r="P8" s="29">
        <f t="shared" si="0"/>
        <v>9.2444444444444436</v>
      </c>
      <c r="Q8" s="7">
        <v>68</v>
      </c>
    </row>
    <row r="9" spans="1:17" x14ac:dyDescent="0.25">
      <c r="A9" s="9">
        <v>6</v>
      </c>
      <c r="B9" s="3" t="s">
        <v>24</v>
      </c>
      <c r="C9" s="3" t="s">
        <v>18</v>
      </c>
      <c r="D9" s="13">
        <v>42202</v>
      </c>
      <c r="E9" s="6">
        <v>21.3</v>
      </c>
      <c r="F9" s="7">
        <v>562</v>
      </c>
      <c r="G9" s="8">
        <v>8.3800000000000008</v>
      </c>
      <c r="H9" s="7">
        <v>94.1</v>
      </c>
      <c r="I9" s="28">
        <v>33</v>
      </c>
      <c r="J9" s="8">
        <v>6.92</v>
      </c>
      <c r="K9" s="17">
        <v>4.9999999999998934</v>
      </c>
      <c r="L9" s="15">
        <v>0.92070000000000007</v>
      </c>
      <c r="M9" s="41">
        <v>0.64350000000000007</v>
      </c>
      <c r="N9" s="17">
        <v>26.969799999999999</v>
      </c>
      <c r="O9" s="14">
        <v>0</v>
      </c>
      <c r="P9" s="29">
        <f t="shared" si="0"/>
        <v>41.911111111111104</v>
      </c>
      <c r="Q9" s="7">
        <v>120</v>
      </c>
    </row>
    <row r="10" spans="1:17" x14ac:dyDescent="0.25">
      <c r="A10" s="43">
        <v>7</v>
      </c>
      <c r="B10" s="44" t="s">
        <v>25</v>
      </c>
      <c r="C10" s="44" t="s">
        <v>18</v>
      </c>
      <c r="D10" s="13">
        <v>42202</v>
      </c>
      <c r="E10" s="45">
        <v>20.6</v>
      </c>
      <c r="F10" s="46">
        <v>1405</v>
      </c>
      <c r="G10" s="47">
        <v>4.2</v>
      </c>
      <c r="H10" s="46">
        <v>46.5</v>
      </c>
      <c r="I10" s="46">
        <v>0</v>
      </c>
      <c r="J10" s="47">
        <v>6.87</v>
      </c>
      <c r="K10" s="48">
        <v>6.3333333333333766</v>
      </c>
      <c r="L10" s="41">
        <v>1.0147500000000003</v>
      </c>
      <c r="M10" s="41">
        <v>0.19800000000000001</v>
      </c>
      <c r="N10" s="48">
        <v>38.810200000000002</v>
      </c>
      <c r="O10" s="49">
        <v>30.096000000000004</v>
      </c>
      <c r="P10" s="29">
        <f t="shared" si="0"/>
        <v>348.01111111111118</v>
      </c>
      <c r="Q10" s="46">
        <v>48</v>
      </c>
    </row>
    <row r="11" spans="1:17" x14ac:dyDescent="0.25">
      <c r="A11" s="9">
        <v>8</v>
      </c>
      <c r="B11" s="3" t="s">
        <v>26</v>
      </c>
      <c r="C11" s="3" t="s">
        <v>22</v>
      </c>
      <c r="D11" s="13">
        <v>42202</v>
      </c>
      <c r="E11" s="6">
        <v>27</v>
      </c>
      <c r="F11" s="7">
        <v>236.2</v>
      </c>
      <c r="G11" s="8">
        <v>7.95</v>
      </c>
      <c r="H11" s="7">
        <v>100.7</v>
      </c>
      <c r="I11" s="28">
        <v>0</v>
      </c>
      <c r="J11" s="8">
        <v>7.72</v>
      </c>
      <c r="K11" s="17">
        <v>7.9999999999991189</v>
      </c>
      <c r="L11" s="15">
        <v>1.4685000000000001</v>
      </c>
      <c r="M11" s="41">
        <v>0.14850000000000002</v>
      </c>
      <c r="N11" s="17">
        <v>0.75900000000000001</v>
      </c>
      <c r="O11" s="14">
        <v>2.8908</v>
      </c>
      <c r="P11" s="29">
        <f t="shared" si="0"/>
        <v>24.577777777777772</v>
      </c>
      <c r="Q11" s="7">
        <v>75</v>
      </c>
    </row>
    <row r="12" spans="1:17" x14ac:dyDescent="0.25">
      <c r="A12" s="9">
        <v>9</v>
      </c>
      <c r="B12" s="3" t="s">
        <v>27</v>
      </c>
      <c r="C12" s="3" t="s">
        <v>28</v>
      </c>
      <c r="D12" s="13">
        <v>42202</v>
      </c>
      <c r="E12" s="6">
        <v>24.3</v>
      </c>
      <c r="F12" s="7">
        <v>2552</v>
      </c>
      <c r="G12" s="8">
        <v>5.15</v>
      </c>
      <c r="H12" s="7">
        <v>61.7</v>
      </c>
      <c r="I12" s="28">
        <v>0</v>
      </c>
      <c r="J12" s="8">
        <v>7.52</v>
      </c>
      <c r="K12" s="18">
        <v>31.600000000000961</v>
      </c>
      <c r="L12" s="15">
        <v>4.5738000000000003</v>
      </c>
      <c r="M12" s="41">
        <v>2.2275</v>
      </c>
      <c r="N12" s="17">
        <v>0.2024</v>
      </c>
      <c r="O12" s="14">
        <v>2.2968000000000002</v>
      </c>
      <c r="P12" s="29">
        <f t="shared" si="0"/>
        <v>1.1219753086419753</v>
      </c>
      <c r="Q12" s="7">
        <v>21</v>
      </c>
    </row>
    <row r="13" spans="1:17" x14ac:dyDescent="0.25">
      <c r="A13" s="9">
        <v>10</v>
      </c>
      <c r="B13" s="3" t="s">
        <v>29</v>
      </c>
      <c r="C13" s="3" t="s">
        <v>28</v>
      </c>
      <c r="D13" s="13">
        <v>42202</v>
      </c>
      <c r="E13" s="6">
        <v>26.7</v>
      </c>
      <c r="F13" s="7">
        <v>4479</v>
      </c>
      <c r="G13" s="8">
        <v>5.58</v>
      </c>
      <c r="H13" s="7">
        <v>70.2</v>
      </c>
      <c r="I13" s="7">
        <v>0</v>
      </c>
      <c r="J13" s="8">
        <v>7.47</v>
      </c>
      <c r="K13" s="17">
        <v>40.500000000001094</v>
      </c>
      <c r="L13" s="15">
        <v>2.3512500000000003</v>
      </c>
      <c r="M13" s="41">
        <v>0.89100000000000001</v>
      </c>
      <c r="N13" s="17">
        <v>0.15179999999999999</v>
      </c>
      <c r="O13" s="14">
        <v>7.9200000000000007E-2</v>
      </c>
      <c r="P13" s="29">
        <f t="shared" si="0"/>
        <v>0.25925925925925924</v>
      </c>
      <c r="Q13" s="7">
        <v>24</v>
      </c>
    </row>
    <row r="14" spans="1:17" x14ac:dyDescent="0.25">
      <c r="A14" s="9">
        <v>11</v>
      </c>
      <c r="B14" s="3" t="s">
        <v>30</v>
      </c>
      <c r="C14" s="3" t="s">
        <v>22</v>
      </c>
      <c r="D14" s="13">
        <v>42202</v>
      </c>
      <c r="E14" s="6">
        <v>26.3</v>
      </c>
      <c r="F14" s="7">
        <v>249.7</v>
      </c>
      <c r="G14" s="8">
        <v>6.26</v>
      </c>
      <c r="H14" s="7">
        <v>77.7</v>
      </c>
      <c r="I14" s="28">
        <v>0</v>
      </c>
      <c r="J14" s="8">
        <v>7.86</v>
      </c>
      <c r="K14" s="17">
        <v>2.9999999999996696</v>
      </c>
      <c r="L14" s="15">
        <v>0.34650000000000009</v>
      </c>
      <c r="M14" s="41">
        <v>9.9000000000000005E-2</v>
      </c>
      <c r="N14" s="17">
        <v>0</v>
      </c>
      <c r="O14" s="14">
        <v>0</v>
      </c>
      <c r="P14" s="29">
        <f t="shared" si="0"/>
        <v>0</v>
      </c>
      <c r="Q14" s="7">
        <v>110</v>
      </c>
    </row>
    <row r="15" spans="1:17" x14ac:dyDescent="0.25">
      <c r="A15" s="9">
        <v>12</v>
      </c>
      <c r="B15" s="3" t="s">
        <v>31</v>
      </c>
      <c r="C15" s="3" t="s">
        <v>22</v>
      </c>
      <c r="D15" s="13">
        <v>42202</v>
      </c>
      <c r="E15" s="6">
        <v>27.1</v>
      </c>
      <c r="F15" s="7">
        <v>211.5</v>
      </c>
      <c r="G15" s="8">
        <v>5.39</v>
      </c>
      <c r="H15" s="7">
        <v>68</v>
      </c>
      <c r="I15" s="28">
        <v>0</v>
      </c>
      <c r="J15" s="8">
        <v>7.63</v>
      </c>
      <c r="K15" s="17">
        <v>1.4000000000002899</v>
      </c>
      <c r="L15" s="15">
        <v>0.24255000000000004</v>
      </c>
      <c r="M15" s="41">
        <v>0.19800000000000001</v>
      </c>
      <c r="N15" s="17">
        <v>0</v>
      </c>
      <c r="O15" s="14">
        <v>0</v>
      </c>
      <c r="P15" s="29">
        <f t="shared" si="0"/>
        <v>0</v>
      </c>
      <c r="Q15" s="7">
        <v>120</v>
      </c>
    </row>
    <row r="16" spans="1:17" x14ac:dyDescent="0.25">
      <c r="A16" s="9">
        <v>13</v>
      </c>
      <c r="B16" s="3" t="s">
        <v>32</v>
      </c>
      <c r="C16" s="3" t="s">
        <v>28</v>
      </c>
      <c r="D16" s="13">
        <v>42202</v>
      </c>
      <c r="E16" s="6">
        <v>25.6</v>
      </c>
      <c r="F16" s="7">
        <v>2079</v>
      </c>
      <c r="G16" s="8">
        <v>5.58</v>
      </c>
      <c r="H16" s="7">
        <v>68.8</v>
      </c>
      <c r="I16" s="28">
        <v>0</v>
      </c>
      <c r="J16" s="8">
        <v>7.36</v>
      </c>
      <c r="K16" s="17">
        <v>39.499999999998977</v>
      </c>
      <c r="L16" s="15">
        <v>3.4897500000000004</v>
      </c>
      <c r="M16" s="41">
        <v>1.0395000000000001</v>
      </c>
      <c r="N16" s="17">
        <v>0</v>
      </c>
      <c r="O16" s="14">
        <v>1.3464</v>
      </c>
      <c r="P16" s="29">
        <f t="shared" si="0"/>
        <v>1.2952380952380951</v>
      </c>
      <c r="Q16" s="7">
        <v>20</v>
      </c>
    </row>
    <row r="17" spans="1:17" x14ac:dyDescent="0.25">
      <c r="A17" s="9">
        <v>14</v>
      </c>
      <c r="B17" s="3" t="s">
        <v>33</v>
      </c>
      <c r="C17" s="3" t="s">
        <v>28</v>
      </c>
      <c r="D17" s="13">
        <v>42202</v>
      </c>
      <c r="E17" s="6">
        <v>23.6</v>
      </c>
      <c r="F17" s="7">
        <v>1240</v>
      </c>
      <c r="G17" s="8">
        <v>3.88</v>
      </c>
      <c r="H17" s="7">
        <v>45.8</v>
      </c>
      <c r="I17" s="28">
        <v>0</v>
      </c>
      <c r="J17" s="8">
        <v>7.38</v>
      </c>
      <c r="K17" s="17">
        <v>26.400000000000645</v>
      </c>
      <c r="L17" s="15">
        <v>5.1875999999999998</v>
      </c>
      <c r="M17" s="41">
        <v>3.1680000000000001</v>
      </c>
      <c r="N17" s="17">
        <v>1.6698</v>
      </c>
      <c r="O17" s="14">
        <v>6.6528000000000009</v>
      </c>
      <c r="P17" s="29">
        <f t="shared" si="0"/>
        <v>2.6270833333333337</v>
      </c>
      <c r="Q17" s="7">
        <v>24</v>
      </c>
    </row>
    <row r="18" spans="1:17" x14ac:dyDescent="0.25">
      <c r="A18" s="9">
        <v>15</v>
      </c>
      <c r="B18" s="3" t="s">
        <v>34</v>
      </c>
      <c r="C18" s="3" t="s">
        <v>18</v>
      </c>
      <c r="D18" s="13">
        <v>42202</v>
      </c>
      <c r="E18" s="6">
        <v>21.3</v>
      </c>
      <c r="F18" s="7">
        <v>748</v>
      </c>
      <c r="G18" s="8">
        <v>8.33</v>
      </c>
      <c r="H18" s="7">
        <v>93.7</v>
      </c>
      <c r="I18" s="7">
        <v>0</v>
      </c>
      <c r="J18" s="8">
        <v>7.21</v>
      </c>
      <c r="K18" s="17">
        <v>3.7000000000002586</v>
      </c>
      <c r="L18" s="15">
        <v>0.31185000000000002</v>
      </c>
      <c r="M18" s="41">
        <v>0.64350000000000007</v>
      </c>
      <c r="N18" s="17">
        <v>29.955199999999998</v>
      </c>
      <c r="O18" s="14">
        <v>0</v>
      </c>
      <c r="P18" s="29">
        <f t="shared" si="0"/>
        <v>46.550427350427341</v>
      </c>
      <c r="Q18" s="7">
        <v>120</v>
      </c>
    </row>
    <row r="19" spans="1:17" x14ac:dyDescent="0.25">
      <c r="A19" s="9">
        <v>16</v>
      </c>
      <c r="B19" s="3" t="s">
        <v>35</v>
      </c>
      <c r="C19" s="3" t="s">
        <v>22</v>
      </c>
      <c r="D19" s="13">
        <v>42202</v>
      </c>
      <c r="E19" s="6">
        <v>27.4</v>
      </c>
      <c r="F19" s="7">
        <v>637</v>
      </c>
      <c r="G19" s="8">
        <v>4.8600000000000003</v>
      </c>
      <c r="H19" s="7">
        <v>67</v>
      </c>
      <c r="I19" s="28">
        <v>0</v>
      </c>
      <c r="J19" s="8">
        <v>7.63</v>
      </c>
      <c r="K19" s="17">
        <v>14.199999999999768</v>
      </c>
      <c r="L19" s="15">
        <v>1.7622</v>
      </c>
      <c r="M19" s="41">
        <v>1.3365</v>
      </c>
      <c r="N19" s="17">
        <v>5.3635999999999999</v>
      </c>
      <c r="O19" s="14">
        <v>3.0096000000000003</v>
      </c>
      <c r="P19" s="29">
        <f t="shared" si="0"/>
        <v>6.2650205761316879</v>
      </c>
      <c r="Q19" s="7">
        <v>67</v>
      </c>
    </row>
    <row r="20" spans="1:17" x14ac:dyDescent="0.25">
      <c r="A20" s="9">
        <v>17</v>
      </c>
      <c r="B20" s="3" t="s">
        <v>36</v>
      </c>
      <c r="C20" s="3" t="s">
        <v>22</v>
      </c>
      <c r="D20" s="13">
        <v>42202</v>
      </c>
      <c r="E20" s="6">
        <v>26.8</v>
      </c>
      <c r="F20" s="7">
        <v>288.3</v>
      </c>
      <c r="G20" s="8">
        <v>11.17</v>
      </c>
      <c r="H20" s="7">
        <v>140.30000000000001</v>
      </c>
      <c r="I20" s="28">
        <v>0</v>
      </c>
      <c r="J20" s="8">
        <v>7.64</v>
      </c>
      <c r="K20" s="17">
        <v>4.5999999999999375</v>
      </c>
      <c r="L20" s="15">
        <v>0.6633</v>
      </c>
      <c r="M20" s="41">
        <v>0.2475</v>
      </c>
      <c r="N20" s="17">
        <v>1.1637999999999999</v>
      </c>
      <c r="O20" s="14">
        <v>0</v>
      </c>
      <c r="P20" s="29">
        <f t="shared" si="0"/>
        <v>4.7022222222222219</v>
      </c>
      <c r="Q20" s="7">
        <v>84</v>
      </c>
    </row>
    <row r="21" spans="1:17" x14ac:dyDescent="0.25">
      <c r="A21" s="9">
        <v>18</v>
      </c>
      <c r="B21" s="3" t="s">
        <v>37</v>
      </c>
      <c r="C21" s="3" t="s">
        <v>18</v>
      </c>
      <c r="D21" s="13">
        <v>42202</v>
      </c>
      <c r="E21" s="6">
        <v>25.7</v>
      </c>
      <c r="F21" s="7">
        <v>739</v>
      </c>
      <c r="G21" s="8">
        <v>5.78</v>
      </c>
      <c r="H21" s="7">
        <v>7.07</v>
      </c>
      <c r="I21" s="28">
        <v>0</v>
      </c>
      <c r="J21" s="8">
        <v>7.59</v>
      </c>
      <c r="K21" s="17">
        <v>5.0666666666667002</v>
      </c>
      <c r="L21" s="15">
        <v>1.0295999999999998</v>
      </c>
      <c r="M21" s="41">
        <v>2.0790000000000002</v>
      </c>
      <c r="N21" s="17">
        <v>12.194599999999999</v>
      </c>
      <c r="O21" s="14">
        <v>0.87120000000000009</v>
      </c>
      <c r="P21" s="29">
        <f t="shared" si="0"/>
        <v>6.2846560846560839</v>
      </c>
      <c r="Q21" s="7">
        <v>105</v>
      </c>
    </row>
    <row r="22" spans="1:17" x14ac:dyDescent="0.25">
      <c r="A22" s="9">
        <v>19</v>
      </c>
      <c r="B22" s="3" t="s">
        <v>38</v>
      </c>
      <c r="C22" s="3" t="s">
        <v>28</v>
      </c>
      <c r="D22" s="13">
        <v>42202</v>
      </c>
      <c r="E22" s="6">
        <v>24.2</v>
      </c>
      <c r="F22" s="7">
        <v>987</v>
      </c>
      <c r="G22" s="8">
        <v>3.2</v>
      </c>
      <c r="H22" s="7">
        <v>38.299999999999997</v>
      </c>
      <c r="I22" s="28">
        <v>0</v>
      </c>
      <c r="J22" s="8">
        <v>7.53</v>
      </c>
      <c r="K22" s="17">
        <v>26.000000000001577</v>
      </c>
      <c r="L22" s="15">
        <v>4.9747500000000002</v>
      </c>
      <c r="M22" s="41">
        <v>2.7720000000000002</v>
      </c>
      <c r="N22" s="17">
        <v>0.65779999999999994</v>
      </c>
      <c r="O22" s="14">
        <v>4.6332000000000004</v>
      </c>
      <c r="P22" s="29">
        <f t="shared" si="0"/>
        <v>1.9087301587301586</v>
      </c>
      <c r="Q22" s="7">
        <v>30</v>
      </c>
    </row>
    <row r="23" spans="1:17" x14ac:dyDescent="0.25">
      <c r="A23" s="9">
        <v>20</v>
      </c>
      <c r="B23" s="3" t="s">
        <v>39</v>
      </c>
      <c r="C23" s="3" t="s">
        <v>22</v>
      </c>
      <c r="D23" s="13">
        <v>42202</v>
      </c>
      <c r="E23" s="6">
        <v>26</v>
      </c>
      <c r="F23" s="7">
        <v>238.5</v>
      </c>
      <c r="G23" s="8">
        <v>7.75</v>
      </c>
      <c r="H23" s="7">
        <v>96.1</v>
      </c>
      <c r="I23" s="28">
        <v>0</v>
      </c>
      <c r="J23" s="8">
        <v>7.65</v>
      </c>
      <c r="K23" s="17">
        <v>8.3999999999999631</v>
      </c>
      <c r="L23" s="15">
        <v>1.0791000000000002</v>
      </c>
      <c r="M23" s="41">
        <v>0.29700000000000004</v>
      </c>
      <c r="N23" s="17">
        <v>0.40479999999999999</v>
      </c>
      <c r="O23" s="14">
        <v>1.0296000000000001</v>
      </c>
      <c r="P23" s="29">
        <f t="shared" si="0"/>
        <v>4.8296296296296291</v>
      </c>
      <c r="Q23" s="7">
        <v>80</v>
      </c>
    </row>
    <row r="24" spans="1:17" x14ac:dyDescent="0.25">
      <c r="A24" s="9">
        <v>21</v>
      </c>
      <c r="B24" s="3" t="s">
        <v>40</v>
      </c>
      <c r="C24" s="3" t="s">
        <v>18</v>
      </c>
      <c r="D24" s="13">
        <v>42202</v>
      </c>
      <c r="E24" s="6">
        <v>20.3</v>
      </c>
      <c r="F24" s="7">
        <v>239.1</v>
      </c>
      <c r="G24" s="8">
        <v>7.12</v>
      </c>
      <c r="H24" s="7">
        <v>78.5</v>
      </c>
      <c r="I24" s="28">
        <v>0</v>
      </c>
      <c r="J24" s="8">
        <v>7.45</v>
      </c>
      <c r="K24" s="17">
        <v>3.0000000000001137</v>
      </c>
      <c r="L24" s="15">
        <v>0.67815000000000003</v>
      </c>
      <c r="M24" s="41">
        <v>0.69300000000000006</v>
      </c>
      <c r="N24" s="17">
        <v>7.4887999999999995</v>
      </c>
      <c r="O24" s="14">
        <v>0.15840000000000001</v>
      </c>
      <c r="P24" s="29">
        <f t="shared" si="0"/>
        <v>11.034920634920633</v>
      </c>
      <c r="Q24" s="7">
        <v>120</v>
      </c>
    </row>
    <row r="25" spans="1:17" x14ac:dyDescent="0.25">
      <c r="A25" s="9">
        <v>22</v>
      </c>
      <c r="B25" s="3" t="s">
        <v>41</v>
      </c>
      <c r="C25" s="3" t="s">
        <v>18</v>
      </c>
      <c r="D25" s="13">
        <v>42202</v>
      </c>
      <c r="E25" s="6">
        <v>20.9</v>
      </c>
      <c r="F25" s="7">
        <v>571</v>
      </c>
      <c r="G25" s="8">
        <v>8.99</v>
      </c>
      <c r="H25" s="7">
        <v>99.7</v>
      </c>
      <c r="I25" s="28">
        <v>33</v>
      </c>
      <c r="J25" s="8">
        <v>7.22</v>
      </c>
      <c r="K25" s="17">
        <v>15.86666666666699</v>
      </c>
      <c r="L25" s="15">
        <v>1.2605999999999999</v>
      </c>
      <c r="M25" s="41">
        <v>0.39600000000000002</v>
      </c>
      <c r="N25" s="17">
        <v>43.465400000000002</v>
      </c>
      <c r="O25" s="14">
        <v>1.4652000000000001</v>
      </c>
      <c r="P25" s="29">
        <f t="shared" si="0"/>
        <v>113.46111111111112</v>
      </c>
      <c r="Q25" s="7">
        <v>45</v>
      </c>
    </row>
    <row r="26" spans="1:17" x14ac:dyDescent="0.25">
      <c r="A26" s="9">
        <v>23</v>
      </c>
      <c r="B26" s="3" t="s">
        <v>38</v>
      </c>
      <c r="C26" s="3" t="s">
        <v>28</v>
      </c>
      <c r="D26" s="13">
        <v>42202</v>
      </c>
      <c r="E26" s="6">
        <v>23.7</v>
      </c>
      <c r="F26" s="7">
        <v>1178</v>
      </c>
      <c r="G26" s="8">
        <v>4.54</v>
      </c>
      <c r="H26" s="7">
        <v>53.7</v>
      </c>
      <c r="I26" s="28">
        <v>0</v>
      </c>
      <c r="J26" s="8">
        <v>7.39</v>
      </c>
      <c r="K26" s="17">
        <v>55.000000000000604</v>
      </c>
      <c r="L26" s="15">
        <v>4.2322500000000005</v>
      </c>
      <c r="M26" s="41">
        <v>1.2870000000000001</v>
      </c>
      <c r="N26" s="17">
        <v>1.2143999999999999</v>
      </c>
      <c r="O26" s="14">
        <v>1.1484000000000001</v>
      </c>
      <c r="P26" s="29">
        <f t="shared" si="0"/>
        <v>1.8358974358974356</v>
      </c>
      <c r="Q26" s="7">
        <v>20</v>
      </c>
    </row>
    <row r="27" spans="1:17" x14ac:dyDescent="0.25">
      <c r="A27" s="9">
        <v>24</v>
      </c>
      <c r="B27" s="3" t="s">
        <v>42</v>
      </c>
      <c r="C27" s="3" t="s">
        <v>18</v>
      </c>
      <c r="D27" s="13">
        <v>42202</v>
      </c>
      <c r="E27" s="6">
        <v>28</v>
      </c>
      <c r="F27" s="7">
        <v>1631</v>
      </c>
      <c r="G27" s="8">
        <v>7.65</v>
      </c>
      <c r="H27" s="7">
        <v>98</v>
      </c>
      <c r="I27" s="7">
        <v>166</v>
      </c>
      <c r="J27" s="8">
        <v>8.36</v>
      </c>
      <c r="K27" s="17">
        <v>3.7000000000002586</v>
      </c>
      <c r="L27" s="15">
        <v>0.10890000000000001</v>
      </c>
      <c r="M27" s="41">
        <v>5.4450000000000003</v>
      </c>
      <c r="N27" s="17">
        <v>15.5342</v>
      </c>
      <c r="O27" s="14">
        <v>0</v>
      </c>
      <c r="P27" s="29">
        <f t="shared" si="0"/>
        <v>2.8529292929292929</v>
      </c>
      <c r="Q27" s="7">
        <v>120</v>
      </c>
    </row>
    <row r="28" spans="1:17" x14ac:dyDescent="0.25">
      <c r="A28" s="1"/>
      <c r="B28" s="2" t="s">
        <v>43</v>
      </c>
      <c r="C28" s="1"/>
      <c r="D28" s="1"/>
      <c r="E28" s="11">
        <f t="shared" ref="E28:Q28" si="1">AVERAGE(E4:E27)</f>
        <v>24.475000000000005</v>
      </c>
      <c r="F28" s="11">
        <f t="shared" si="1"/>
        <v>921.44583333333333</v>
      </c>
      <c r="G28" s="11">
        <f t="shared" si="1"/>
        <v>6.50875</v>
      </c>
      <c r="H28" s="11">
        <f t="shared" si="1"/>
        <v>75.648749999999993</v>
      </c>
      <c r="I28" s="11">
        <f t="shared" si="1"/>
        <v>11.041666666666666</v>
      </c>
      <c r="J28" s="11">
        <f t="shared" si="1"/>
        <v>7.412916666666665</v>
      </c>
      <c r="K28" s="11">
        <f t="shared" si="1"/>
        <v>13.675694444444551</v>
      </c>
      <c r="L28" s="11">
        <f t="shared" si="1"/>
        <v>1.6584906249999998</v>
      </c>
      <c r="M28" s="11">
        <f t="shared" si="1"/>
        <v>1.0890000000000002</v>
      </c>
      <c r="N28" s="11">
        <f t="shared" si="1"/>
        <v>9.9471166666666662</v>
      </c>
      <c r="O28" s="11">
        <f t="shared" si="1"/>
        <v>2.4387000000000003</v>
      </c>
      <c r="P28" s="11">
        <f t="shared" si="1"/>
        <v>30.547323631658106</v>
      </c>
      <c r="Q28" s="11">
        <f t="shared" si="1"/>
        <v>78.541666666666671</v>
      </c>
    </row>
    <row r="29" spans="1:17" x14ac:dyDescent="0.25">
      <c r="A29" s="1"/>
      <c r="B29" s="2" t="s">
        <v>44</v>
      </c>
      <c r="C29" s="1"/>
      <c r="D29" s="1"/>
      <c r="E29" s="10">
        <f>AVERAGE(E4,E5,E6,E9,E10,E19,E22,E25,E26)</f>
        <v>22.833333333333332</v>
      </c>
      <c r="F29" s="11">
        <f t="shared" ref="F29:Q29" si="2">AVERAGE(F4,F5,F6,F9,F10,F18,F21,F24,F25)</f>
        <v>645.22222222222217</v>
      </c>
      <c r="G29" s="12">
        <f t="shared" si="2"/>
        <v>7.1800000000000006</v>
      </c>
      <c r="H29" s="11">
        <f t="shared" si="2"/>
        <v>74.296666666666681</v>
      </c>
      <c r="I29" s="11">
        <f t="shared" si="2"/>
        <v>11</v>
      </c>
      <c r="J29" s="12">
        <f t="shared" si="2"/>
        <v>7.0955555555555554</v>
      </c>
      <c r="K29" s="10">
        <f t="shared" si="2"/>
        <v>6.0185185185185537</v>
      </c>
      <c r="L29" s="12">
        <f t="shared" si="2"/>
        <v>0.84296666666666675</v>
      </c>
      <c r="M29" s="12">
        <f>AVERAGE(M27,M5,M6,M9,M10,M18,M21,M24,M25)</f>
        <v>1.2650000000000001</v>
      </c>
      <c r="N29" s="10">
        <f t="shared" si="2"/>
        <v>22.961155555555553</v>
      </c>
      <c r="O29" s="10">
        <f t="shared" si="2"/>
        <v>3.7224000000000013</v>
      </c>
      <c r="P29" s="11">
        <f t="shared" si="2"/>
        <v>72.885679464568341</v>
      </c>
      <c r="Q29" s="11">
        <f t="shared" si="2"/>
        <v>102</v>
      </c>
    </row>
    <row r="30" spans="1:17" x14ac:dyDescent="0.25">
      <c r="A30" s="1"/>
      <c r="B30" s="2" t="s">
        <v>45</v>
      </c>
      <c r="C30" s="1"/>
      <c r="D30" s="1"/>
      <c r="E30" s="10">
        <f>AVERAGE(E7,E8,E11,E14,E15,E20,E21,E24)</f>
        <v>25.8</v>
      </c>
      <c r="F30" s="11">
        <f t="shared" ref="F30:Q30" si="3">AVERAGE(F7,F8,F11,F14,F15,F19,F20,F23)</f>
        <v>270.21249999999998</v>
      </c>
      <c r="G30" s="12">
        <f t="shared" si="3"/>
        <v>7.0012499999999998</v>
      </c>
      <c r="H30" s="11">
        <f t="shared" si="3"/>
        <v>88.8</v>
      </c>
      <c r="I30" s="11">
        <f t="shared" si="3"/>
        <v>0</v>
      </c>
      <c r="J30" s="12">
        <f t="shared" si="3"/>
        <v>7.63</v>
      </c>
      <c r="K30" s="10">
        <f t="shared" si="3"/>
        <v>6.4187499999997506</v>
      </c>
      <c r="L30" s="12">
        <f t="shared" si="3"/>
        <v>0.91234687500000011</v>
      </c>
      <c r="M30" s="12">
        <f t="shared" si="3"/>
        <v>0.37125000000000002</v>
      </c>
      <c r="N30" s="10">
        <f t="shared" si="3"/>
        <v>1.58125</v>
      </c>
      <c r="O30" s="10">
        <f t="shared" si="3"/>
        <v>1.1088</v>
      </c>
      <c r="P30" s="11">
        <f t="shared" si="3"/>
        <v>8.157942386831273</v>
      </c>
      <c r="Q30" s="11">
        <f t="shared" si="3"/>
        <v>88.5</v>
      </c>
    </row>
    <row r="31" spans="1:17" x14ac:dyDescent="0.25">
      <c r="A31" s="1"/>
      <c r="B31" s="2" t="s">
        <v>46</v>
      </c>
      <c r="C31" s="1"/>
      <c r="D31" s="1"/>
      <c r="E31" s="10">
        <f>AVERAGE(E12,E13,E16,E18,E23,E27)</f>
        <v>25.316666666666663</v>
      </c>
      <c r="F31" s="11">
        <f t="shared" ref="F31:Q31" si="4">AVERAGE(F12,F13,F16,F17,F22,F26)</f>
        <v>2085.8333333333335</v>
      </c>
      <c r="G31" s="12">
        <f t="shared" si="4"/>
        <v>4.6550000000000002</v>
      </c>
      <c r="H31" s="11">
        <f t="shared" si="4"/>
        <v>56.416666666666664</v>
      </c>
      <c r="I31" s="11">
        <f t="shared" si="4"/>
        <v>0</v>
      </c>
      <c r="J31" s="12">
        <f t="shared" si="4"/>
        <v>7.4416666666666664</v>
      </c>
      <c r="K31" s="10">
        <f t="shared" si="4"/>
        <v>36.500000000000639</v>
      </c>
      <c r="L31" s="12">
        <f t="shared" si="4"/>
        <v>4.1349000000000009</v>
      </c>
      <c r="M31" s="12">
        <f t="shared" si="4"/>
        <v>1.8975000000000002</v>
      </c>
      <c r="N31" s="10">
        <f t="shared" si="4"/>
        <v>0.64936666666666665</v>
      </c>
      <c r="O31" s="10">
        <f t="shared" si="4"/>
        <v>2.6928000000000001</v>
      </c>
      <c r="P31" s="11">
        <f t="shared" si="4"/>
        <v>1.5080305985167097</v>
      </c>
      <c r="Q31" s="11">
        <f t="shared" si="4"/>
        <v>23.166666666666668</v>
      </c>
    </row>
    <row r="35" spans="2:8" x14ac:dyDescent="0.25">
      <c r="B35" s="3" t="s">
        <v>56</v>
      </c>
      <c r="C35" s="3"/>
      <c r="D35" s="3"/>
      <c r="F35" s="3"/>
      <c r="G35" s="3"/>
      <c r="H35" s="3"/>
    </row>
    <row r="36" spans="2:8" x14ac:dyDescent="0.25">
      <c r="B36" s="3" t="s">
        <v>57</v>
      </c>
      <c r="C36" s="3"/>
      <c r="D36" s="3"/>
      <c r="E36" s="3"/>
      <c r="F36" s="3"/>
      <c r="G36" s="3"/>
      <c r="H36" s="3"/>
    </row>
    <row r="37" spans="2:8" x14ac:dyDescent="0.25">
      <c r="B37" s="3" t="s">
        <v>58</v>
      </c>
      <c r="C37" s="3"/>
      <c r="D37" s="3"/>
      <c r="E37" s="3"/>
      <c r="F37" s="3"/>
      <c r="G37" s="3"/>
      <c r="H37" s="3"/>
    </row>
    <row r="38" spans="2:8" x14ac:dyDescent="0.25">
      <c r="B38" s="3" t="s">
        <v>59</v>
      </c>
      <c r="C38" s="3"/>
      <c r="D38" s="3"/>
      <c r="E38" s="3"/>
      <c r="F38" s="3"/>
      <c r="G38" s="3" t="s">
        <v>60</v>
      </c>
      <c r="H38" s="3"/>
    </row>
    <row r="39" spans="2:8" x14ac:dyDescent="0.25">
      <c r="B39" s="3" t="s">
        <v>61</v>
      </c>
      <c r="C39" s="3"/>
      <c r="D39" s="3"/>
      <c r="E39" s="3"/>
      <c r="F39" s="3"/>
      <c r="G39" s="3"/>
      <c r="H39" s="3"/>
    </row>
    <row r="40" spans="2:8" x14ac:dyDescent="0.25">
      <c r="B40" s="3" t="s">
        <v>62</v>
      </c>
      <c r="C40" s="3"/>
      <c r="D40" s="3"/>
      <c r="E40" s="3"/>
      <c r="F40" s="3" t="s">
        <v>63</v>
      </c>
      <c r="G40" s="3"/>
      <c r="H40" s="3"/>
    </row>
    <row r="41" spans="2:8" x14ac:dyDescent="0.25">
      <c r="B41" s="3" t="s">
        <v>64</v>
      </c>
      <c r="C41" s="3"/>
      <c r="D41" s="3"/>
      <c r="E41" s="3"/>
      <c r="F41" s="3" t="s">
        <v>65</v>
      </c>
      <c r="G41" s="3"/>
      <c r="H41" s="3"/>
    </row>
    <row r="42" spans="2:8" x14ac:dyDescent="0.25">
      <c r="B42" s="3" t="s">
        <v>66</v>
      </c>
      <c r="C42" s="3"/>
      <c r="D42" s="3"/>
      <c r="E42" s="3"/>
      <c r="F42" s="3"/>
      <c r="G42" s="3"/>
      <c r="H42" s="3"/>
    </row>
    <row r="43" spans="2:8" x14ac:dyDescent="0.25">
      <c r="B43" s="3" t="s">
        <v>67</v>
      </c>
      <c r="C43" s="3"/>
      <c r="D43" s="3"/>
      <c r="E43" s="3"/>
      <c r="F43" s="3"/>
      <c r="G43" s="3"/>
      <c r="H43" s="3"/>
    </row>
    <row r="44" spans="2:8" x14ac:dyDescent="0.25">
      <c r="B44" s="3" t="s">
        <v>68</v>
      </c>
      <c r="C44" s="3"/>
      <c r="D44" s="3"/>
      <c r="E44" s="3"/>
      <c r="F44" s="3"/>
      <c r="G44" s="3"/>
      <c r="H44" s="3"/>
    </row>
    <row r="45" spans="2:8" x14ac:dyDescent="0.25">
      <c r="E45" s="3"/>
    </row>
  </sheetData>
  <pageMargins left="0.45" right="0.2" top="0.5" bottom="0.75" header="0.3" footer="0.3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5"/>
  <sheetViews>
    <sheetView workbookViewId="0"/>
  </sheetViews>
  <sheetFormatPr defaultRowHeight="15" x14ac:dyDescent="0.25"/>
  <cols>
    <col min="1" max="1" width="15.28515625" style="19" bestFit="1" customWidth="1"/>
    <col min="2" max="2" width="16.7109375" style="19" customWidth="1"/>
    <col min="3" max="3" width="14.5703125" style="19" bestFit="1" customWidth="1"/>
    <col min="4" max="4" width="10.7109375" style="19" customWidth="1"/>
    <col min="5" max="5" width="17.5703125" style="19" bestFit="1" customWidth="1"/>
    <col min="6" max="6" width="9.5703125" style="19" bestFit="1" customWidth="1"/>
    <col min="7" max="7" width="10.5703125" style="19" bestFit="1" customWidth="1"/>
    <col min="8" max="8" width="9.140625" style="19"/>
    <col min="9" max="9" width="9.85546875" style="19" customWidth="1"/>
    <col min="10" max="16384" width="9.140625" style="19"/>
  </cols>
  <sheetData>
    <row r="1" spans="1:54" ht="21" x14ac:dyDescent="0.35">
      <c r="A1" s="19" t="s">
        <v>47</v>
      </c>
      <c r="B1" s="19" t="s">
        <v>48</v>
      </c>
      <c r="C1" s="19" t="s">
        <v>94</v>
      </c>
      <c r="D1" s="19" t="s">
        <v>53</v>
      </c>
      <c r="E1" s="19" t="s">
        <v>77</v>
      </c>
      <c r="F1" s="19" t="s">
        <v>54</v>
      </c>
      <c r="I1" s="20" t="s">
        <v>83</v>
      </c>
      <c r="K1" s="21" t="s">
        <v>85</v>
      </c>
      <c r="V1" s="20" t="s">
        <v>83</v>
      </c>
      <c r="X1" s="21" t="s">
        <v>86</v>
      </c>
      <c r="AI1" s="20" t="s">
        <v>83</v>
      </c>
      <c r="AL1" s="21" t="s">
        <v>87</v>
      </c>
      <c r="AV1" s="20" t="s">
        <v>84</v>
      </c>
    </row>
    <row r="2" spans="1:54" x14ac:dyDescent="0.25">
      <c r="A2" s="19">
        <v>1</v>
      </c>
      <c r="B2" s="19">
        <v>3.2643</v>
      </c>
      <c r="C2" s="19">
        <v>3.2702</v>
      </c>
      <c r="D2" s="30">
        <v>1000</v>
      </c>
      <c r="E2" s="22">
        <f>1000/D2</f>
        <v>1</v>
      </c>
      <c r="F2" s="40">
        <f>((C2-B2)*1000)*E2</f>
        <v>5.9000000000000163</v>
      </c>
      <c r="G2" s="23"/>
    </row>
    <row r="3" spans="1:54" x14ac:dyDescent="0.25">
      <c r="A3" s="19">
        <v>2</v>
      </c>
      <c r="B3" s="24">
        <v>3.2688999999999999</v>
      </c>
      <c r="C3" s="24">
        <v>3.2738999999999998</v>
      </c>
      <c r="D3" s="19">
        <v>1000</v>
      </c>
      <c r="E3" s="22">
        <f t="shared" ref="E3:E29" si="0">1000/D3</f>
        <v>1</v>
      </c>
      <c r="F3" s="40">
        <f t="shared" ref="F3:F29" si="1">((C3-B3)*1000)*E3</f>
        <v>4.9999999999998934</v>
      </c>
      <c r="G3" s="23"/>
      <c r="I3" s="19" t="s">
        <v>47</v>
      </c>
      <c r="J3" s="19" t="s">
        <v>52</v>
      </c>
      <c r="K3" s="19" t="s">
        <v>89</v>
      </c>
      <c r="M3" s="19" t="s">
        <v>49</v>
      </c>
      <c r="V3" s="19" t="s">
        <v>47</v>
      </c>
      <c r="W3" s="19" t="s">
        <v>52</v>
      </c>
      <c r="X3" s="19" t="s">
        <v>89</v>
      </c>
      <c r="Z3" s="19" t="s">
        <v>82</v>
      </c>
      <c r="AI3" s="19" t="s">
        <v>47</v>
      </c>
      <c r="AJ3" s="19" t="s">
        <v>52</v>
      </c>
      <c r="AK3" s="19" t="s">
        <v>89</v>
      </c>
      <c r="AM3" s="19" t="s">
        <v>88</v>
      </c>
      <c r="AV3" s="19" t="s">
        <v>47</v>
      </c>
      <c r="AW3" s="19" t="s">
        <v>52</v>
      </c>
      <c r="AX3" s="19" t="s">
        <v>89</v>
      </c>
      <c r="AY3" s="19" t="s">
        <v>55</v>
      </c>
      <c r="BA3" s="19" t="s">
        <v>55</v>
      </c>
    </row>
    <row r="4" spans="1:54" x14ac:dyDescent="0.25">
      <c r="A4" s="19">
        <v>3</v>
      </c>
      <c r="B4" s="24">
        <v>3.2341000000000002</v>
      </c>
      <c r="C4" s="24">
        <v>3.2383999999999999</v>
      </c>
      <c r="D4" s="19">
        <v>1000</v>
      </c>
      <c r="E4" s="22">
        <f t="shared" si="0"/>
        <v>1</v>
      </c>
      <c r="F4" s="40">
        <f t="shared" si="1"/>
        <v>4.2999999999997485</v>
      </c>
      <c r="G4" s="23"/>
      <c r="I4" s="19">
        <v>1</v>
      </c>
      <c r="J4" s="42">
        <v>8</v>
      </c>
      <c r="K4" s="22">
        <f>J4*0.0495</f>
        <v>0.39600000000000002</v>
      </c>
      <c r="M4" s="19" t="s">
        <v>50</v>
      </c>
      <c r="N4" s="19" t="s">
        <v>51</v>
      </c>
      <c r="V4" s="19">
        <v>1</v>
      </c>
      <c r="W4" s="19">
        <v>10</v>
      </c>
      <c r="X4" s="22">
        <f>W4*0.0396</f>
        <v>0.39600000000000002</v>
      </c>
      <c r="Z4" s="19" t="s">
        <v>50</v>
      </c>
      <c r="AA4" s="19" t="s">
        <v>51</v>
      </c>
      <c r="AI4" s="19">
        <v>1</v>
      </c>
      <c r="AJ4" s="42">
        <v>222</v>
      </c>
      <c r="AK4" s="22">
        <f>(AJ4)*0.0506</f>
        <v>11.2332</v>
      </c>
      <c r="AM4" s="19" t="s">
        <v>50</v>
      </c>
      <c r="AN4" s="19" t="s">
        <v>51</v>
      </c>
      <c r="AV4" s="19">
        <v>1</v>
      </c>
      <c r="AW4" s="19">
        <v>85</v>
      </c>
      <c r="AX4" s="23">
        <f>AW4*10*0.0495</f>
        <v>42.075000000000003</v>
      </c>
      <c r="AY4" s="22">
        <f t="shared" ref="AY4:AY31" si="2">AX4*0.01*E2</f>
        <v>0.42075000000000001</v>
      </c>
      <c r="BA4" s="19" t="s">
        <v>50</v>
      </c>
      <c r="BB4" s="19" t="s">
        <v>51</v>
      </c>
    </row>
    <row r="5" spans="1:54" x14ac:dyDescent="0.25">
      <c r="A5" s="19">
        <v>4</v>
      </c>
      <c r="B5" s="24">
        <v>3.2610999999999999</v>
      </c>
      <c r="C5" s="24">
        <v>3.2625999999999999</v>
      </c>
      <c r="D5" s="30">
        <v>400</v>
      </c>
      <c r="E5" s="22">
        <f t="shared" si="0"/>
        <v>2.5</v>
      </c>
      <c r="F5" s="40">
        <f t="shared" si="1"/>
        <v>3.7500000000001421</v>
      </c>
      <c r="G5" s="23"/>
      <c r="I5" s="19">
        <v>2</v>
      </c>
      <c r="J5" s="42">
        <v>10</v>
      </c>
      <c r="K5" s="22">
        <f t="shared" ref="K5:K31" si="3">J5*0.0495</f>
        <v>0.495</v>
      </c>
      <c r="M5" s="30">
        <v>1</v>
      </c>
      <c r="N5" s="19">
        <v>0</v>
      </c>
      <c r="V5" s="19">
        <v>2</v>
      </c>
      <c r="W5" s="19">
        <v>0</v>
      </c>
      <c r="X5" s="22">
        <f t="shared" ref="X5:X31" si="4">W5*0.0396</f>
        <v>0</v>
      </c>
      <c r="Z5" s="19">
        <v>1</v>
      </c>
      <c r="AA5" s="19">
        <v>0</v>
      </c>
      <c r="AI5" s="19">
        <v>2</v>
      </c>
      <c r="AJ5" s="42">
        <v>328</v>
      </c>
      <c r="AK5" s="22">
        <f t="shared" ref="AK5:AK31" si="5">(AJ5)*0.0506</f>
        <v>16.596799999999998</v>
      </c>
      <c r="AM5" s="19">
        <v>0</v>
      </c>
      <c r="AN5" s="19">
        <v>0</v>
      </c>
      <c r="AV5" s="19">
        <v>2</v>
      </c>
      <c r="AW5" s="19">
        <v>103</v>
      </c>
      <c r="AX5" s="23">
        <f t="shared" ref="AX5:AX30" si="6">AW5*10*0.0495</f>
        <v>50.984999999999999</v>
      </c>
      <c r="AY5" s="22">
        <f t="shared" si="2"/>
        <v>0.50985000000000003</v>
      </c>
      <c r="BA5" s="30">
        <v>1</v>
      </c>
      <c r="BB5" s="19">
        <v>0</v>
      </c>
    </row>
    <row r="6" spans="1:54" x14ac:dyDescent="0.25">
      <c r="A6" s="19">
        <v>5</v>
      </c>
      <c r="B6" s="24">
        <v>3.2351000000000001</v>
      </c>
      <c r="C6" s="24">
        <v>3.2374999999999998</v>
      </c>
      <c r="D6" s="30">
        <v>300</v>
      </c>
      <c r="E6" s="22">
        <f t="shared" si="0"/>
        <v>3.3333333333333335</v>
      </c>
      <c r="F6" s="40">
        <f t="shared" si="1"/>
        <v>7.9999999999991189</v>
      </c>
      <c r="G6" s="23"/>
      <c r="I6" s="19">
        <v>3</v>
      </c>
      <c r="J6" s="42">
        <v>16</v>
      </c>
      <c r="K6" s="22">
        <f t="shared" si="3"/>
        <v>0.79200000000000004</v>
      </c>
      <c r="M6" s="30">
        <v>16</v>
      </c>
      <c r="N6" s="19">
        <v>1</v>
      </c>
      <c r="V6" s="19">
        <v>3</v>
      </c>
      <c r="W6" s="19">
        <v>13</v>
      </c>
      <c r="X6" s="22">
        <f t="shared" si="4"/>
        <v>0.51480000000000004</v>
      </c>
      <c r="Z6" s="19">
        <v>42</v>
      </c>
      <c r="AA6" s="30">
        <v>2</v>
      </c>
      <c r="AI6" s="19">
        <v>3</v>
      </c>
      <c r="AJ6" s="42">
        <v>394</v>
      </c>
      <c r="AK6" s="22">
        <f t="shared" si="5"/>
        <v>19.936399999999999</v>
      </c>
      <c r="AM6" s="30">
        <v>28</v>
      </c>
      <c r="AN6" s="30">
        <v>2</v>
      </c>
      <c r="AV6" s="19">
        <v>3</v>
      </c>
      <c r="AW6" s="19">
        <v>291</v>
      </c>
      <c r="AX6" s="23">
        <f t="shared" si="6"/>
        <v>144.04500000000002</v>
      </c>
      <c r="AY6" s="22">
        <f t="shared" si="2"/>
        <v>1.4404500000000002</v>
      </c>
      <c r="BA6" s="30">
        <v>16</v>
      </c>
      <c r="BB6" s="19">
        <v>1</v>
      </c>
    </row>
    <row r="7" spans="1:54" x14ac:dyDescent="0.25">
      <c r="A7" s="19">
        <v>6</v>
      </c>
      <c r="B7" s="24">
        <v>3.2671000000000001</v>
      </c>
      <c r="C7" s="24">
        <v>3.2721</v>
      </c>
      <c r="D7" s="30">
        <v>1000</v>
      </c>
      <c r="E7" s="22">
        <f t="shared" si="0"/>
        <v>1</v>
      </c>
      <c r="F7" s="40">
        <f t="shared" si="1"/>
        <v>4.9999999999998934</v>
      </c>
      <c r="G7" s="23"/>
      <c r="I7" s="19">
        <v>4</v>
      </c>
      <c r="J7" s="42">
        <v>3</v>
      </c>
      <c r="K7" s="22">
        <f t="shared" si="3"/>
        <v>0.14850000000000002</v>
      </c>
      <c r="M7" s="30">
        <v>36</v>
      </c>
      <c r="N7" s="19">
        <v>2</v>
      </c>
      <c r="V7" s="19">
        <v>4</v>
      </c>
      <c r="W7" s="30">
        <v>28</v>
      </c>
      <c r="X7" s="22">
        <f t="shared" si="4"/>
        <v>1.1088</v>
      </c>
      <c r="Z7" s="19">
        <v>109</v>
      </c>
      <c r="AA7" s="19">
        <v>5</v>
      </c>
      <c r="AI7" s="19">
        <v>4</v>
      </c>
      <c r="AJ7" s="42">
        <v>24</v>
      </c>
      <c r="AK7" s="22">
        <f t="shared" si="5"/>
        <v>1.2143999999999999</v>
      </c>
      <c r="AM7" s="19">
        <v>85</v>
      </c>
      <c r="AN7" s="19">
        <v>5</v>
      </c>
      <c r="AV7" s="19">
        <v>4</v>
      </c>
      <c r="AW7" s="30">
        <v>75</v>
      </c>
      <c r="AX7" s="23">
        <f t="shared" si="6"/>
        <v>37.125</v>
      </c>
      <c r="AY7" s="22">
        <f t="shared" si="2"/>
        <v>0.92812500000000009</v>
      </c>
      <c r="BA7" s="30">
        <v>36</v>
      </c>
      <c r="BB7" s="19">
        <v>2</v>
      </c>
    </row>
    <row r="8" spans="1:54" x14ac:dyDescent="0.25">
      <c r="A8" s="19">
        <v>7</v>
      </c>
      <c r="B8" s="24">
        <v>3.2696999999999998</v>
      </c>
      <c r="C8" s="24">
        <v>3.2734999999999999</v>
      </c>
      <c r="D8" s="30">
        <v>600</v>
      </c>
      <c r="E8" s="22">
        <f t="shared" si="0"/>
        <v>1.6666666666666667</v>
      </c>
      <c r="F8" s="40">
        <f t="shared" si="1"/>
        <v>6.3333333333333766</v>
      </c>
      <c r="G8" s="23"/>
      <c r="I8" s="19">
        <v>5</v>
      </c>
      <c r="J8" s="42">
        <v>10</v>
      </c>
      <c r="K8" s="22">
        <f t="shared" si="3"/>
        <v>0.495</v>
      </c>
      <c r="M8" s="30">
        <v>100</v>
      </c>
      <c r="N8" s="19">
        <v>5</v>
      </c>
      <c r="V8" s="19">
        <v>5</v>
      </c>
      <c r="W8" s="30">
        <v>21</v>
      </c>
      <c r="X8" s="22">
        <f t="shared" si="4"/>
        <v>0.83160000000000012</v>
      </c>
      <c r="Z8" s="19">
        <v>268</v>
      </c>
      <c r="AA8" s="19">
        <v>10</v>
      </c>
      <c r="AI8" s="19">
        <v>5</v>
      </c>
      <c r="AJ8" s="42">
        <v>74</v>
      </c>
      <c r="AK8" s="22">
        <f t="shared" si="5"/>
        <v>3.7443999999999997</v>
      </c>
      <c r="AM8" s="30">
        <v>173</v>
      </c>
      <c r="AN8" s="19">
        <v>10</v>
      </c>
      <c r="AV8" s="19">
        <v>5</v>
      </c>
      <c r="AW8" s="30">
        <v>49</v>
      </c>
      <c r="AX8" s="23">
        <f t="shared" si="6"/>
        <v>24.255000000000003</v>
      </c>
      <c r="AY8" s="22">
        <f t="shared" si="2"/>
        <v>0.80850000000000022</v>
      </c>
      <c r="BA8" s="30">
        <v>100</v>
      </c>
      <c r="BB8" s="19">
        <v>5</v>
      </c>
    </row>
    <row r="9" spans="1:54" x14ac:dyDescent="0.25">
      <c r="A9" s="19">
        <v>8</v>
      </c>
      <c r="B9" s="24">
        <v>3.2345000000000002</v>
      </c>
      <c r="C9" s="24">
        <v>3.2368999999999999</v>
      </c>
      <c r="D9" s="30">
        <v>300</v>
      </c>
      <c r="E9" s="22">
        <f t="shared" si="0"/>
        <v>3.3333333333333335</v>
      </c>
      <c r="F9" s="40">
        <f t="shared" si="1"/>
        <v>7.9999999999991189</v>
      </c>
      <c r="G9" s="23"/>
      <c r="I9" s="19">
        <v>6</v>
      </c>
      <c r="J9" s="42">
        <v>13</v>
      </c>
      <c r="K9" s="22">
        <f t="shared" si="3"/>
        <v>0.64350000000000007</v>
      </c>
      <c r="M9" s="30">
        <v>205</v>
      </c>
      <c r="N9" s="19">
        <v>10</v>
      </c>
      <c r="V9" s="19">
        <v>6</v>
      </c>
      <c r="W9" s="30">
        <v>0</v>
      </c>
      <c r="X9" s="22">
        <f t="shared" si="4"/>
        <v>0</v>
      </c>
      <c r="Z9" s="19">
        <v>502</v>
      </c>
      <c r="AA9" s="19">
        <v>20</v>
      </c>
      <c r="AI9" s="19">
        <v>6</v>
      </c>
      <c r="AJ9" s="42">
        <v>533</v>
      </c>
      <c r="AK9" s="22">
        <f t="shared" si="5"/>
        <v>26.969799999999999</v>
      </c>
      <c r="AM9" s="30">
        <v>994</v>
      </c>
      <c r="AN9" s="30">
        <v>50</v>
      </c>
      <c r="AV9" s="19">
        <v>6</v>
      </c>
      <c r="AW9" s="30">
        <v>186</v>
      </c>
      <c r="AX9" s="23">
        <f t="shared" si="6"/>
        <v>92.070000000000007</v>
      </c>
      <c r="AY9" s="22">
        <f t="shared" si="2"/>
        <v>0.92070000000000007</v>
      </c>
      <c r="BA9" s="30">
        <v>205</v>
      </c>
      <c r="BB9" s="19">
        <v>10</v>
      </c>
    </row>
    <row r="10" spans="1:54" x14ac:dyDescent="0.25">
      <c r="A10" s="19">
        <v>9</v>
      </c>
      <c r="B10" s="24">
        <v>3.1989999999999998</v>
      </c>
      <c r="C10" s="24">
        <v>3.2069000000000001</v>
      </c>
      <c r="D10" s="30">
        <v>250</v>
      </c>
      <c r="E10" s="22">
        <f t="shared" si="0"/>
        <v>4</v>
      </c>
      <c r="F10" s="40">
        <f t="shared" si="1"/>
        <v>31.600000000000961</v>
      </c>
      <c r="G10" s="23"/>
      <c r="I10" s="19">
        <v>7</v>
      </c>
      <c r="J10" s="42">
        <v>4</v>
      </c>
      <c r="K10" s="22">
        <f t="shared" si="3"/>
        <v>0.19800000000000001</v>
      </c>
      <c r="M10" s="30">
        <v>302</v>
      </c>
      <c r="N10" s="19">
        <v>15</v>
      </c>
      <c r="V10" s="19">
        <v>7</v>
      </c>
      <c r="W10" s="30">
        <v>760</v>
      </c>
      <c r="X10" s="22">
        <f t="shared" si="4"/>
        <v>30.096000000000004</v>
      </c>
      <c r="Z10" s="19">
        <v>757</v>
      </c>
      <c r="AA10" s="19">
        <v>30</v>
      </c>
      <c r="AI10" s="19">
        <v>7</v>
      </c>
      <c r="AJ10" s="42">
        <v>767</v>
      </c>
      <c r="AK10" s="22">
        <f t="shared" si="5"/>
        <v>38.810200000000002</v>
      </c>
      <c r="AM10" s="30"/>
      <c r="AN10" s="30"/>
      <c r="AV10" s="19">
        <v>7</v>
      </c>
      <c r="AW10" s="30">
        <v>123</v>
      </c>
      <c r="AX10" s="23">
        <f t="shared" si="6"/>
        <v>60.885000000000005</v>
      </c>
      <c r="AY10" s="22">
        <f t="shared" si="2"/>
        <v>1.0147500000000003</v>
      </c>
      <c r="BA10" s="30">
        <v>302</v>
      </c>
      <c r="BB10" s="19">
        <v>15</v>
      </c>
    </row>
    <row r="11" spans="1:54" x14ac:dyDescent="0.25">
      <c r="A11" s="19">
        <v>10</v>
      </c>
      <c r="B11" s="24">
        <v>3.234</v>
      </c>
      <c r="C11" s="24">
        <v>3.2421000000000002</v>
      </c>
      <c r="D11" s="30">
        <v>200</v>
      </c>
      <c r="E11" s="22">
        <f t="shared" si="0"/>
        <v>5</v>
      </c>
      <c r="F11" s="40">
        <f t="shared" si="1"/>
        <v>40.500000000001094</v>
      </c>
      <c r="G11" s="23"/>
      <c r="I11" s="19">
        <v>8</v>
      </c>
      <c r="J11" s="42">
        <v>3</v>
      </c>
      <c r="K11" s="22">
        <f t="shared" si="3"/>
        <v>0.14850000000000002</v>
      </c>
      <c r="V11" s="19">
        <v>8</v>
      </c>
      <c r="W11" s="30">
        <v>73</v>
      </c>
      <c r="X11" s="22">
        <f t="shared" si="4"/>
        <v>2.8908</v>
      </c>
      <c r="AI11" s="19">
        <v>8</v>
      </c>
      <c r="AJ11" s="42">
        <v>15</v>
      </c>
      <c r="AK11" s="22">
        <f t="shared" si="5"/>
        <v>0.75900000000000001</v>
      </c>
      <c r="AV11" s="19">
        <v>8</v>
      </c>
      <c r="AW11" s="30">
        <v>89</v>
      </c>
      <c r="AX11" s="23">
        <f t="shared" si="6"/>
        <v>44.055</v>
      </c>
      <c r="AY11" s="22">
        <f t="shared" si="2"/>
        <v>1.4685000000000001</v>
      </c>
    </row>
    <row r="12" spans="1:54" x14ac:dyDescent="0.25">
      <c r="A12" s="19">
        <v>11</v>
      </c>
      <c r="B12" s="24">
        <v>3.2639</v>
      </c>
      <c r="C12" s="24">
        <v>3.2650999999999999</v>
      </c>
      <c r="D12" s="30">
        <v>400</v>
      </c>
      <c r="E12" s="22">
        <f t="shared" si="0"/>
        <v>2.5</v>
      </c>
      <c r="F12" s="40">
        <f t="shared" si="1"/>
        <v>2.9999999999996696</v>
      </c>
      <c r="G12" s="23"/>
      <c r="I12" s="19">
        <v>9</v>
      </c>
      <c r="J12" s="42">
        <v>45</v>
      </c>
      <c r="K12" s="22">
        <f t="shared" si="3"/>
        <v>2.2275</v>
      </c>
      <c r="V12" s="19">
        <v>9</v>
      </c>
      <c r="W12" s="30">
        <v>58</v>
      </c>
      <c r="X12" s="22">
        <f t="shared" si="4"/>
        <v>2.2968000000000002</v>
      </c>
      <c r="AI12" s="19">
        <v>9</v>
      </c>
      <c r="AJ12" s="42">
        <v>4</v>
      </c>
      <c r="AK12" s="22">
        <f t="shared" si="5"/>
        <v>0.2024</v>
      </c>
      <c r="AV12" s="19">
        <v>9</v>
      </c>
      <c r="AW12" s="30">
        <v>231</v>
      </c>
      <c r="AX12" s="23">
        <f t="shared" si="6"/>
        <v>114.345</v>
      </c>
      <c r="AY12" s="22">
        <f t="shared" si="2"/>
        <v>4.5738000000000003</v>
      </c>
    </row>
    <row r="13" spans="1:54" x14ac:dyDescent="0.25">
      <c r="A13" s="19">
        <v>12</v>
      </c>
      <c r="B13" s="24">
        <v>3.2631999999999999</v>
      </c>
      <c r="C13" s="24">
        <v>3.2646000000000002</v>
      </c>
      <c r="D13" s="30">
        <v>1000</v>
      </c>
      <c r="E13" s="22">
        <f t="shared" si="0"/>
        <v>1</v>
      </c>
      <c r="F13" s="40">
        <f t="shared" si="1"/>
        <v>1.4000000000002899</v>
      </c>
      <c r="G13" s="23"/>
      <c r="I13" s="19">
        <v>10</v>
      </c>
      <c r="J13" s="42">
        <v>18</v>
      </c>
      <c r="K13" s="22">
        <f t="shared" si="3"/>
        <v>0.89100000000000001</v>
      </c>
      <c r="V13" s="19">
        <v>10</v>
      </c>
      <c r="W13" s="30">
        <v>2</v>
      </c>
      <c r="X13" s="22">
        <f t="shared" si="4"/>
        <v>7.9200000000000007E-2</v>
      </c>
      <c r="AI13" s="19">
        <v>10</v>
      </c>
      <c r="AJ13" s="42">
        <v>3</v>
      </c>
      <c r="AK13" s="22">
        <f t="shared" si="5"/>
        <v>0.15179999999999999</v>
      </c>
      <c r="AV13" s="19">
        <v>10</v>
      </c>
      <c r="AW13" s="30">
        <v>95</v>
      </c>
      <c r="AX13" s="23">
        <f t="shared" si="6"/>
        <v>47.025000000000006</v>
      </c>
      <c r="AY13" s="22">
        <f t="shared" si="2"/>
        <v>2.3512500000000003</v>
      </c>
    </row>
    <row r="14" spans="1:54" x14ac:dyDescent="0.25">
      <c r="A14" s="19">
        <v>13</v>
      </c>
      <c r="B14" s="24">
        <v>3.2322000000000002</v>
      </c>
      <c r="C14" s="24">
        <v>3.2401</v>
      </c>
      <c r="D14" s="30">
        <v>200</v>
      </c>
      <c r="E14" s="22">
        <f t="shared" si="0"/>
        <v>5</v>
      </c>
      <c r="F14" s="40">
        <f t="shared" si="1"/>
        <v>39.499999999998977</v>
      </c>
      <c r="G14" s="23"/>
      <c r="I14" s="19">
        <v>11</v>
      </c>
      <c r="J14" s="42">
        <v>2</v>
      </c>
      <c r="K14" s="22">
        <f t="shared" si="3"/>
        <v>9.9000000000000005E-2</v>
      </c>
      <c r="V14" s="19">
        <v>11</v>
      </c>
      <c r="W14" s="30">
        <v>0</v>
      </c>
      <c r="X14" s="22">
        <f t="shared" si="4"/>
        <v>0</v>
      </c>
      <c r="AI14" s="19">
        <v>11</v>
      </c>
      <c r="AJ14" s="42">
        <v>0</v>
      </c>
      <c r="AK14" s="22">
        <f t="shared" si="5"/>
        <v>0</v>
      </c>
      <c r="AV14" s="19">
        <v>11</v>
      </c>
      <c r="AW14" s="30">
        <v>28</v>
      </c>
      <c r="AX14" s="23">
        <f t="shared" si="6"/>
        <v>13.860000000000001</v>
      </c>
      <c r="AY14" s="22">
        <f t="shared" si="2"/>
        <v>0.34650000000000009</v>
      </c>
    </row>
    <row r="15" spans="1:54" x14ac:dyDescent="0.25">
      <c r="A15" s="19">
        <v>14</v>
      </c>
      <c r="B15" s="24">
        <v>3.2667999999999999</v>
      </c>
      <c r="C15" s="24">
        <v>3.2734000000000001</v>
      </c>
      <c r="D15" s="30">
        <v>250</v>
      </c>
      <c r="E15" s="22">
        <f t="shared" si="0"/>
        <v>4</v>
      </c>
      <c r="F15" s="40">
        <f t="shared" si="1"/>
        <v>26.400000000000645</v>
      </c>
      <c r="G15" s="23"/>
      <c r="I15" s="19">
        <v>12</v>
      </c>
      <c r="J15" s="42">
        <v>4</v>
      </c>
      <c r="K15" s="22">
        <f t="shared" si="3"/>
        <v>0.19800000000000001</v>
      </c>
      <c r="V15" s="19">
        <v>12</v>
      </c>
      <c r="W15" s="30">
        <v>0</v>
      </c>
      <c r="X15" s="22">
        <f t="shared" si="4"/>
        <v>0</v>
      </c>
      <c r="AI15" s="19">
        <v>12</v>
      </c>
      <c r="AJ15" s="42">
        <v>0</v>
      </c>
      <c r="AK15" s="22">
        <f t="shared" si="5"/>
        <v>0</v>
      </c>
      <c r="AV15" s="19">
        <v>12</v>
      </c>
      <c r="AW15" s="30">
        <v>49</v>
      </c>
      <c r="AX15" s="23">
        <f t="shared" si="6"/>
        <v>24.255000000000003</v>
      </c>
      <c r="AY15" s="22">
        <f t="shared" si="2"/>
        <v>0.24255000000000004</v>
      </c>
    </row>
    <row r="16" spans="1:54" x14ac:dyDescent="0.25">
      <c r="A16" s="19">
        <v>15</v>
      </c>
      <c r="B16" s="24">
        <v>3.2317999999999998</v>
      </c>
      <c r="C16" s="24">
        <v>3.2355</v>
      </c>
      <c r="D16" s="30">
        <v>1000</v>
      </c>
      <c r="E16" s="22">
        <f t="shared" si="0"/>
        <v>1</v>
      </c>
      <c r="F16" s="40">
        <f t="shared" si="1"/>
        <v>3.7000000000002586</v>
      </c>
      <c r="G16" s="23"/>
      <c r="I16" s="19">
        <v>13</v>
      </c>
      <c r="J16" s="42">
        <v>21</v>
      </c>
      <c r="K16" s="22">
        <f t="shared" si="3"/>
        <v>1.0395000000000001</v>
      </c>
      <c r="V16" s="19">
        <v>13</v>
      </c>
      <c r="W16" s="30">
        <v>34</v>
      </c>
      <c r="X16" s="22">
        <f t="shared" si="4"/>
        <v>1.3464</v>
      </c>
      <c r="AI16" s="19">
        <v>13</v>
      </c>
      <c r="AJ16" s="42">
        <v>0</v>
      </c>
      <c r="AK16" s="22">
        <f t="shared" si="5"/>
        <v>0</v>
      </c>
      <c r="AV16" s="19">
        <v>13</v>
      </c>
      <c r="AW16" s="30">
        <v>141</v>
      </c>
      <c r="AX16" s="23">
        <f t="shared" si="6"/>
        <v>69.795000000000002</v>
      </c>
      <c r="AY16" s="22">
        <f t="shared" si="2"/>
        <v>3.4897500000000004</v>
      </c>
    </row>
    <row r="17" spans="1:51" x14ac:dyDescent="0.25">
      <c r="A17" s="19">
        <v>16</v>
      </c>
      <c r="B17" s="24">
        <v>3.266</v>
      </c>
      <c r="C17" s="24">
        <v>3.2730999999999999</v>
      </c>
      <c r="D17" s="30">
        <v>500</v>
      </c>
      <c r="E17" s="22">
        <f t="shared" si="0"/>
        <v>2</v>
      </c>
      <c r="F17" s="40">
        <f t="shared" si="1"/>
        <v>14.199999999999768</v>
      </c>
      <c r="G17" s="23"/>
      <c r="I17" s="19">
        <v>14</v>
      </c>
      <c r="J17" s="42">
        <v>64</v>
      </c>
      <c r="K17" s="22">
        <f t="shared" si="3"/>
        <v>3.1680000000000001</v>
      </c>
      <c r="V17" s="19">
        <v>14</v>
      </c>
      <c r="W17" s="30">
        <v>168</v>
      </c>
      <c r="X17" s="22">
        <f t="shared" si="4"/>
        <v>6.6528000000000009</v>
      </c>
      <c r="AI17" s="19">
        <v>14</v>
      </c>
      <c r="AJ17" s="42">
        <v>33</v>
      </c>
      <c r="AK17" s="22">
        <f t="shared" si="5"/>
        <v>1.6698</v>
      </c>
      <c r="AV17" s="19">
        <v>14</v>
      </c>
      <c r="AW17" s="30">
        <v>262</v>
      </c>
      <c r="AX17" s="23">
        <f t="shared" si="6"/>
        <v>129.69</v>
      </c>
      <c r="AY17" s="22">
        <f t="shared" si="2"/>
        <v>5.1875999999999998</v>
      </c>
    </row>
    <row r="18" spans="1:51" x14ac:dyDescent="0.25">
      <c r="A18" s="19">
        <v>17</v>
      </c>
      <c r="B18" s="24">
        <v>3.2319</v>
      </c>
      <c r="C18" s="24">
        <v>3.2342</v>
      </c>
      <c r="D18" s="30">
        <v>500</v>
      </c>
      <c r="E18" s="22">
        <f t="shared" si="0"/>
        <v>2</v>
      </c>
      <c r="F18" s="40">
        <f t="shared" si="1"/>
        <v>4.5999999999999375</v>
      </c>
      <c r="G18" s="23"/>
      <c r="I18" s="19">
        <v>15</v>
      </c>
      <c r="J18" s="42">
        <v>13</v>
      </c>
      <c r="K18" s="22">
        <f t="shared" si="3"/>
        <v>0.64350000000000007</v>
      </c>
      <c r="V18" s="19">
        <v>15</v>
      </c>
      <c r="W18" s="30">
        <v>0</v>
      </c>
      <c r="X18" s="22">
        <f t="shared" si="4"/>
        <v>0</v>
      </c>
      <c r="AI18" s="19">
        <v>15</v>
      </c>
      <c r="AJ18" s="42">
        <v>592</v>
      </c>
      <c r="AK18" s="22">
        <f t="shared" si="5"/>
        <v>29.955199999999998</v>
      </c>
      <c r="AV18" s="19">
        <v>15</v>
      </c>
      <c r="AW18" s="30">
        <v>63</v>
      </c>
      <c r="AX18" s="23">
        <f t="shared" si="6"/>
        <v>31.185000000000002</v>
      </c>
      <c r="AY18" s="22">
        <f t="shared" si="2"/>
        <v>0.31185000000000002</v>
      </c>
    </row>
    <row r="19" spans="1:51" x14ac:dyDescent="0.25">
      <c r="A19" s="19">
        <v>18</v>
      </c>
      <c r="B19" s="24">
        <v>3.2667000000000002</v>
      </c>
      <c r="C19" s="24">
        <v>3.2705000000000002</v>
      </c>
      <c r="D19" s="30">
        <v>750</v>
      </c>
      <c r="E19" s="22">
        <f t="shared" si="0"/>
        <v>1.3333333333333333</v>
      </c>
      <c r="F19" s="40">
        <f t="shared" si="1"/>
        <v>5.0666666666667002</v>
      </c>
      <c r="G19" s="23"/>
      <c r="I19" s="19">
        <v>16</v>
      </c>
      <c r="J19" s="42">
        <v>27</v>
      </c>
      <c r="K19" s="22">
        <f t="shared" si="3"/>
        <v>1.3365</v>
      </c>
      <c r="V19" s="19">
        <v>16</v>
      </c>
      <c r="W19" s="30">
        <v>76</v>
      </c>
      <c r="X19" s="22">
        <f t="shared" si="4"/>
        <v>3.0096000000000003</v>
      </c>
      <c r="AI19" s="19">
        <v>16</v>
      </c>
      <c r="AJ19" s="42">
        <v>106</v>
      </c>
      <c r="AK19" s="22">
        <f t="shared" si="5"/>
        <v>5.3635999999999999</v>
      </c>
      <c r="AV19" s="19">
        <v>16</v>
      </c>
      <c r="AW19" s="30">
        <v>178</v>
      </c>
      <c r="AX19" s="23">
        <f t="shared" si="6"/>
        <v>88.11</v>
      </c>
      <c r="AY19" s="22">
        <f t="shared" si="2"/>
        <v>1.7622</v>
      </c>
    </row>
    <row r="20" spans="1:51" x14ac:dyDescent="0.25">
      <c r="A20" s="19">
        <v>19</v>
      </c>
      <c r="B20" s="24">
        <v>3.2652999999999999</v>
      </c>
      <c r="C20" s="24">
        <v>3.2705000000000002</v>
      </c>
      <c r="D20" s="30">
        <v>200</v>
      </c>
      <c r="E20" s="22">
        <f t="shared" si="0"/>
        <v>5</v>
      </c>
      <c r="F20" s="40">
        <f t="shared" si="1"/>
        <v>26.000000000001577</v>
      </c>
      <c r="G20" s="23"/>
      <c r="I20" s="19">
        <v>17</v>
      </c>
      <c r="J20" s="42">
        <v>5</v>
      </c>
      <c r="K20" s="22">
        <f t="shared" si="3"/>
        <v>0.2475</v>
      </c>
      <c r="V20" s="19">
        <v>17</v>
      </c>
      <c r="W20" s="30">
        <v>0</v>
      </c>
      <c r="X20" s="22">
        <f t="shared" si="4"/>
        <v>0</v>
      </c>
      <c r="AI20" s="19">
        <v>17</v>
      </c>
      <c r="AJ20" s="42">
        <v>23</v>
      </c>
      <c r="AK20" s="22">
        <f t="shared" si="5"/>
        <v>1.1637999999999999</v>
      </c>
      <c r="AV20" s="19">
        <v>17</v>
      </c>
      <c r="AW20" s="30">
        <v>67</v>
      </c>
      <c r="AX20" s="23">
        <f t="shared" si="6"/>
        <v>33.164999999999999</v>
      </c>
      <c r="AY20" s="22">
        <f t="shared" si="2"/>
        <v>0.6633</v>
      </c>
    </row>
    <row r="21" spans="1:51" x14ac:dyDescent="0.25">
      <c r="A21" s="19">
        <v>20</v>
      </c>
      <c r="B21" s="24">
        <v>3.2010999999999998</v>
      </c>
      <c r="C21" s="24">
        <v>3.2052999999999998</v>
      </c>
      <c r="D21" s="30">
        <v>500</v>
      </c>
      <c r="E21" s="22">
        <f t="shared" si="0"/>
        <v>2</v>
      </c>
      <c r="F21" s="40">
        <f t="shared" si="1"/>
        <v>8.3999999999999631</v>
      </c>
      <c r="G21" s="23"/>
      <c r="I21" s="19">
        <v>18</v>
      </c>
      <c r="J21" s="42">
        <v>42</v>
      </c>
      <c r="K21" s="22">
        <f t="shared" si="3"/>
        <v>2.0790000000000002</v>
      </c>
      <c r="V21" s="19">
        <v>18</v>
      </c>
      <c r="W21" s="30">
        <v>22</v>
      </c>
      <c r="X21" s="22">
        <f t="shared" si="4"/>
        <v>0.87120000000000009</v>
      </c>
      <c r="AI21" s="19">
        <v>18</v>
      </c>
      <c r="AJ21" s="42">
        <v>241</v>
      </c>
      <c r="AK21" s="22">
        <f t="shared" si="5"/>
        <v>12.194599999999999</v>
      </c>
      <c r="AN21" s="23"/>
      <c r="AV21" s="19">
        <v>18</v>
      </c>
      <c r="AW21" s="30">
        <v>156</v>
      </c>
      <c r="AX21" s="23">
        <f t="shared" si="6"/>
        <v>77.22</v>
      </c>
      <c r="AY21" s="22">
        <f t="shared" si="2"/>
        <v>1.0295999999999998</v>
      </c>
    </row>
    <row r="22" spans="1:51" x14ac:dyDescent="0.25">
      <c r="A22" s="19">
        <v>21</v>
      </c>
      <c r="B22" s="24">
        <v>3.2675000000000001</v>
      </c>
      <c r="C22" s="24">
        <v>3.2705000000000002</v>
      </c>
      <c r="D22" s="30">
        <v>1000</v>
      </c>
      <c r="E22" s="22">
        <f t="shared" si="0"/>
        <v>1</v>
      </c>
      <c r="F22" s="40">
        <f t="shared" si="1"/>
        <v>3.0000000000001137</v>
      </c>
      <c r="G22" s="23"/>
      <c r="I22" s="19">
        <v>19</v>
      </c>
      <c r="J22" s="42">
        <v>56</v>
      </c>
      <c r="K22" s="22">
        <f t="shared" si="3"/>
        <v>2.7720000000000002</v>
      </c>
      <c r="V22" s="19">
        <v>19</v>
      </c>
      <c r="W22" s="30">
        <v>117</v>
      </c>
      <c r="X22" s="22">
        <f t="shared" si="4"/>
        <v>4.6332000000000004</v>
      </c>
      <c r="AI22" s="19">
        <v>19</v>
      </c>
      <c r="AJ22" s="42">
        <v>13</v>
      </c>
      <c r="AK22" s="22">
        <f t="shared" si="5"/>
        <v>0.65779999999999994</v>
      </c>
      <c r="AN22" s="23"/>
      <c r="AV22" s="19">
        <v>19</v>
      </c>
      <c r="AW22" s="30">
        <v>201</v>
      </c>
      <c r="AX22" s="23">
        <f t="shared" si="6"/>
        <v>99.495000000000005</v>
      </c>
      <c r="AY22" s="22">
        <f t="shared" si="2"/>
        <v>4.9747500000000002</v>
      </c>
    </row>
    <row r="23" spans="1:51" x14ac:dyDescent="0.25">
      <c r="A23" s="19">
        <v>22</v>
      </c>
      <c r="B23" s="24">
        <v>3.2624</v>
      </c>
      <c r="C23" s="24">
        <v>3.2743000000000002</v>
      </c>
      <c r="D23" s="30">
        <v>750</v>
      </c>
      <c r="E23" s="22">
        <f t="shared" si="0"/>
        <v>1.3333333333333333</v>
      </c>
      <c r="F23" s="40">
        <f t="shared" si="1"/>
        <v>15.86666666666699</v>
      </c>
      <c r="G23" s="23"/>
      <c r="I23" s="19">
        <v>20</v>
      </c>
      <c r="J23" s="42">
        <v>6</v>
      </c>
      <c r="K23" s="22">
        <f t="shared" si="3"/>
        <v>0.29700000000000004</v>
      </c>
      <c r="V23" s="19">
        <v>20</v>
      </c>
      <c r="W23" s="30">
        <v>26</v>
      </c>
      <c r="X23" s="22">
        <f t="shared" si="4"/>
        <v>1.0296000000000001</v>
      </c>
      <c r="AI23" s="19">
        <v>20</v>
      </c>
      <c r="AJ23" s="42">
        <v>8</v>
      </c>
      <c r="AK23" s="22">
        <f t="shared" si="5"/>
        <v>0.40479999999999999</v>
      </c>
      <c r="AN23" s="23"/>
      <c r="AV23" s="19">
        <v>20</v>
      </c>
      <c r="AW23" s="30">
        <v>109</v>
      </c>
      <c r="AX23" s="23">
        <f t="shared" si="6"/>
        <v>53.955000000000005</v>
      </c>
      <c r="AY23" s="22">
        <f t="shared" si="2"/>
        <v>1.0791000000000002</v>
      </c>
    </row>
    <row r="24" spans="1:51" x14ac:dyDescent="0.25">
      <c r="A24" s="19">
        <v>23</v>
      </c>
      <c r="B24" s="24">
        <v>3.2357999999999998</v>
      </c>
      <c r="C24" s="24">
        <v>3.2467999999999999</v>
      </c>
      <c r="D24" s="30">
        <v>200</v>
      </c>
      <c r="E24" s="22">
        <f t="shared" si="0"/>
        <v>5</v>
      </c>
      <c r="F24" s="40">
        <f t="shared" si="1"/>
        <v>55.000000000000604</v>
      </c>
      <c r="G24" s="23"/>
      <c r="I24" s="19">
        <v>21</v>
      </c>
      <c r="J24" s="42">
        <v>14</v>
      </c>
      <c r="K24" s="22">
        <f t="shared" si="3"/>
        <v>0.69300000000000006</v>
      </c>
      <c r="V24" s="19">
        <v>21</v>
      </c>
      <c r="W24" s="30">
        <v>4</v>
      </c>
      <c r="X24" s="22">
        <f t="shared" si="4"/>
        <v>0.15840000000000001</v>
      </c>
      <c r="AI24" s="19">
        <v>21</v>
      </c>
      <c r="AJ24" s="42">
        <v>148</v>
      </c>
      <c r="AK24" s="22">
        <f t="shared" si="5"/>
        <v>7.4887999999999995</v>
      </c>
      <c r="AN24" s="23"/>
      <c r="AV24" s="19">
        <v>21</v>
      </c>
      <c r="AW24" s="30">
        <v>137</v>
      </c>
      <c r="AX24" s="23">
        <f t="shared" si="6"/>
        <v>67.814999999999998</v>
      </c>
      <c r="AY24" s="22">
        <f t="shared" si="2"/>
        <v>0.67815000000000003</v>
      </c>
    </row>
    <row r="25" spans="1:51" x14ac:dyDescent="0.25">
      <c r="A25" s="19">
        <v>24</v>
      </c>
      <c r="B25" s="24">
        <v>3.2654999999999998</v>
      </c>
      <c r="C25" s="24">
        <v>3.2692000000000001</v>
      </c>
      <c r="D25" s="30">
        <v>1000</v>
      </c>
      <c r="E25" s="22">
        <f t="shared" si="0"/>
        <v>1</v>
      </c>
      <c r="F25" s="40">
        <f t="shared" si="1"/>
        <v>3.7000000000002586</v>
      </c>
      <c r="I25" s="19">
        <v>22</v>
      </c>
      <c r="J25" s="42">
        <v>8</v>
      </c>
      <c r="K25" s="22">
        <f t="shared" si="3"/>
        <v>0.39600000000000002</v>
      </c>
      <c r="V25" s="19">
        <v>22</v>
      </c>
      <c r="W25" s="30">
        <v>37</v>
      </c>
      <c r="X25" s="22">
        <f t="shared" si="4"/>
        <v>1.4652000000000001</v>
      </c>
      <c r="AI25" s="19">
        <v>22</v>
      </c>
      <c r="AJ25" s="42">
        <v>859</v>
      </c>
      <c r="AK25" s="22">
        <f t="shared" si="5"/>
        <v>43.465400000000002</v>
      </c>
      <c r="AN25" s="23"/>
      <c r="AV25" s="19">
        <v>22</v>
      </c>
      <c r="AW25" s="30">
        <v>191</v>
      </c>
      <c r="AX25" s="23">
        <f t="shared" si="6"/>
        <v>94.545000000000002</v>
      </c>
      <c r="AY25" s="22">
        <f t="shared" si="2"/>
        <v>1.2605999999999999</v>
      </c>
    </row>
    <row r="26" spans="1:51" x14ac:dyDescent="0.25">
      <c r="A26" s="19" t="s">
        <v>70</v>
      </c>
      <c r="B26" s="24">
        <v>3.2624</v>
      </c>
      <c r="C26" s="24">
        <v>3.2702</v>
      </c>
      <c r="D26" s="30">
        <v>400</v>
      </c>
      <c r="E26" s="22">
        <f t="shared" si="0"/>
        <v>2.5</v>
      </c>
      <c r="F26" s="40">
        <f t="shared" si="1"/>
        <v>19.500000000000071</v>
      </c>
      <c r="G26" s="23"/>
      <c r="I26" s="19">
        <v>23</v>
      </c>
      <c r="J26" s="42">
        <v>26</v>
      </c>
      <c r="K26" s="22">
        <f t="shared" si="3"/>
        <v>1.2870000000000001</v>
      </c>
      <c r="V26" s="19">
        <v>23</v>
      </c>
      <c r="W26" s="30">
        <v>29</v>
      </c>
      <c r="X26" s="22">
        <f t="shared" si="4"/>
        <v>1.1484000000000001</v>
      </c>
      <c r="AI26" s="19">
        <v>23</v>
      </c>
      <c r="AJ26" s="42">
        <v>24</v>
      </c>
      <c r="AK26" s="22">
        <f t="shared" si="5"/>
        <v>1.2143999999999999</v>
      </c>
      <c r="AN26" s="23"/>
      <c r="AV26" s="19">
        <v>23</v>
      </c>
      <c r="AW26" s="30">
        <v>171</v>
      </c>
      <c r="AX26" s="23">
        <f t="shared" si="6"/>
        <v>84.64500000000001</v>
      </c>
      <c r="AY26" s="22">
        <f t="shared" si="2"/>
        <v>4.2322500000000005</v>
      </c>
    </row>
    <row r="27" spans="1:51" x14ac:dyDescent="0.25">
      <c r="A27" s="19" t="s">
        <v>71</v>
      </c>
      <c r="B27" s="24">
        <v>3.2341000000000002</v>
      </c>
      <c r="C27" s="24">
        <v>3.2410000000000001</v>
      </c>
      <c r="D27" s="30">
        <v>400</v>
      </c>
      <c r="E27" s="22">
        <f t="shared" si="0"/>
        <v>2.5</v>
      </c>
      <c r="F27" s="40">
        <f t="shared" si="1"/>
        <v>17.249999999999766</v>
      </c>
      <c r="G27" s="23"/>
      <c r="I27" s="19">
        <v>24</v>
      </c>
      <c r="J27" s="42">
        <v>110</v>
      </c>
      <c r="K27" s="22">
        <f t="shared" si="3"/>
        <v>5.4450000000000003</v>
      </c>
      <c r="V27" s="19">
        <v>24</v>
      </c>
      <c r="W27" s="30">
        <v>0</v>
      </c>
      <c r="X27" s="22">
        <f t="shared" si="4"/>
        <v>0</v>
      </c>
      <c r="AI27" s="19">
        <v>24</v>
      </c>
      <c r="AJ27" s="42">
        <v>307</v>
      </c>
      <c r="AK27" s="22">
        <f t="shared" si="5"/>
        <v>15.5342</v>
      </c>
      <c r="AN27" s="23"/>
      <c r="AV27" s="19">
        <v>24</v>
      </c>
      <c r="AW27" s="30">
        <v>22</v>
      </c>
      <c r="AX27" s="23">
        <f t="shared" si="6"/>
        <v>10.89</v>
      </c>
      <c r="AY27" s="22">
        <f t="shared" si="2"/>
        <v>0.10890000000000001</v>
      </c>
    </row>
    <row r="28" spans="1:51" x14ac:dyDescent="0.25">
      <c r="A28" s="19" t="s">
        <v>72</v>
      </c>
      <c r="B28" s="24">
        <v>3.2682000000000002</v>
      </c>
      <c r="C28" s="24">
        <v>3.2707000000000002</v>
      </c>
      <c r="D28" s="30">
        <v>500</v>
      </c>
      <c r="E28" s="22">
        <f t="shared" si="0"/>
        <v>2</v>
      </c>
      <c r="F28" s="40">
        <f t="shared" si="1"/>
        <v>4.9999999999998934</v>
      </c>
      <c r="G28" s="23"/>
      <c r="I28" s="19" t="s">
        <v>70</v>
      </c>
      <c r="J28" s="42">
        <v>38</v>
      </c>
      <c r="K28" s="22">
        <f t="shared" si="3"/>
        <v>1.881</v>
      </c>
      <c r="V28" s="19" t="s">
        <v>70</v>
      </c>
      <c r="W28" s="30">
        <v>24</v>
      </c>
      <c r="X28" s="22">
        <f t="shared" si="4"/>
        <v>0.95040000000000013</v>
      </c>
      <c r="AI28" s="19" t="s">
        <v>70</v>
      </c>
      <c r="AJ28" s="42">
        <v>36</v>
      </c>
      <c r="AK28" s="22">
        <f t="shared" si="5"/>
        <v>1.8215999999999999</v>
      </c>
      <c r="AN28" s="23"/>
      <c r="AV28" s="19" t="s">
        <v>70</v>
      </c>
      <c r="AW28" s="30">
        <v>133</v>
      </c>
      <c r="AX28" s="23">
        <f t="shared" si="6"/>
        <v>65.835000000000008</v>
      </c>
      <c r="AY28" s="22">
        <f t="shared" si="2"/>
        <v>1.6458750000000002</v>
      </c>
    </row>
    <row r="29" spans="1:51" x14ac:dyDescent="0.25">
      <c r="A29" s="19" t="s">
        <v>73</v>
      </c>
      <c r="B29" s="24">
        <v>3.1953</v>
      </c>
      <c r="C29" s="24">
        <v>3.2021000000000002</v>
      </c>
      <c r="D29" s="30">
        <v>300</v>
      </c>
      <c r="E29" s="22">
        <f t="shared" si="0"/>
        <v>3.3333333333333335</v>
      </c>
      <c r="F29" s="40">
        <f t="shared" si="1"/>
        <v>22.666666666667133</v>
      </c>
      <c r="G29" s="23"/>
      <c r="I29" s="19" t="s">
        <v>71</v>
      </c>
      <c r="J29" s="42">
        <v>28</v>
      </c>
      <c r="K29" s="22">
        <f t="shared" si="3"/>
        <v>1.3860000000000001</v>
      </c>
      <c r="V29" s="19" t="s">
        <v>71</v>
      </c>
      <c r="W29" s="30">
        <v>58</v>
      </c>
      <c r="X29" s="22">
        <f t="shared" si="4"/>
        <v>2.2968000000000002</v>
      </c>
      <c r="AI29" s="19" t="s">
        <v>71</v>
      </c>
      <c r="AJ29" s="42">
        <v>3</v>
      </c>
      <c r="AK29" s="22">
        <f t="shared" si="5"/>
        <v>0.15179999999999999</v>
      </c>
      <c r="AN29" s="23"/>
      <c r="AV29" s="19" t="s">
        <v>71</v>
      </c>
      <c r="AW29" s="30">
        <v>188</v>
      </c>
      <c r="AX29" s="23">
        <f t="shared" si="6"/>
        <v>93.06</v>
      </c>
      <c r="AY29" s="22">
        <f t="shared" si="2"/>
        <v>2.3265000000000002</v>
      </c>
    </row>
    <row r="30" spans="1:51" x14ac:dyDescent="0.25">
      <c r="A30" s="19" t="s">
        <v>78</v>
      </c>
      <c r="B30" s="24"/>
      <c r="C30" s="24"/>
      <c r="I30" s="19" t="s">
        <v>72</v>
      </c>
      <c r="J30" s="42">
        <v>19</v>
      </c>
      <c r="K30" s="22">
        <f t="shared" si="3"/>
        <v>0.9405</v>
      </c>
      <c r="V30" s="19" t="s">
        <v>72</v>
      </c>
      <c r="W30" s="30">
        <v>119</v>
      </c>
      <c r="X30" s="22">
        <f t="shared" si="4"/>
        <v>4.7124000000000006</v>
      </c>
      <c r="AI30" s="19" t="s">
        <v>72</v>
      </c>
      <c r="AJ30" s="42">
        <v>5</v>
      </c>
      <c r="AK30" s="22">
        <f t="shared" si="5"/>
        <v>0.253</v>
      </c>
      <c r="AN30" s="23"/>
      <c r="AV30" s="19" t="s">
        <v>72</v>
      </c>
      <c r="AW30" s="30">
        <v>123</v>
      </c>
      <c r="AX30" s="23">
        <f t="shared" si="6"/>
        <v>60.885000000000005</v>
      </c>
      <c r="AY30" s="22">
        <f t="shared" si="2"/>
        <v>1.2177000000000002</v>
      </c>
    </row>
    <row r="31" spans="1:51" x14ac:dyDescent="0.25">
      <c r="A31" s="19" t="s">
        <v>79</v>
      </c>
      <c r="I31" s="19" t="s">
        <v>73</v>
      </c>
      <c r="J31" s="30">
        <v>58</v>
      </c>
      <c r="K31" s="22">
        <f t="shared" si="3"/>
        <v>2.871</v>
      </c>
      <c r="V31" s="19" t="s">
        <v>73</v>
      </c>
      <c r="W31" s="30">
        <v>111</v>
      </c>
      <c r="X31" s="22">
        <f t="shared" si="4"/>
        <v>4.3956</v>
      </c>
      <c r="AI31" s="19" t="s">
        <v>73</v>
      </c>
      <c r="AJ31" s="42">
        <v>18</v>
      </c>
      <c r="AK31" s="22">
        <f t="shared" si="5"/>
        <v>0.91079999999999994</v>
      </c>
      <c r="AN31" s="23"/>
      <c r="AV31" s="19" t="s">
        <v>73</v>
      </c>
      <c r="AW31" s="30">
        <v>127</v>
      </c>
      <c r="AX31" s="23">
        <f>AW31*10*0.0495</f>
        <v>62.865000000000002</v>
      </c>
      <c r="AY31" s="22">
        <f t="shared" si="2"/>
        <v>2.0955000000000004</v>
      </c>
    </row>
    <row r="32" spans="1:51" x14ac:dyDescent="0.25">
      <c r="I32" s="19" t="s">
        <v>80</v>
      </c>
      <c r="K32" s="22"/>
      <c r="V32" s="19" t="s">
        <v>74</v>
      </c>
      <c r="X32" s="22"/>
      <c r="AI32" s="19" t="s">
        <v>74</v>
      </c>
      <c r="AK32" s="30"/>
      <c r="AN32" s="23"/>
      <c r="AV32" s="19" t="s">
        <v>74</v>
      </c>
      <c r="AW32" s="19" t="s">
        <v>76</v>
      </c>
    </row>
    <row r="33" spans="1:49" x14ac:dyDescent="0.25">
      <c r="I33" s="19" t="s">
        <v>81</v>
      </c>
      <c r="K33" s="22"/>
      <c r="V33" s="19" t="s">
        <v>75</v>
      </c>
      <c r="X33" s="22"/>
      <c r="AI33" s="19" t="s">
        <v>75</v>
      </c>
      <c r="AK33" s="30"/>
      <c r="AN33" s="23"/>
      <c r="AV33" s="19" t="s">
        <v>75</v>
      </c>
      <c r="AW33" s="19" t="s">
        <v>76</v>
      </c>
    </row>
    <row r="34" spans="1:49" x14ac:dyDescent="0.25">
      <c r="K34" s="22"/>
      <c r="X34" s="22"/>
      <c r="AK34" s="30"/>
      <c r="AN34" s="23"/>
    </row>
    <row r="35" spans="1:49" x14ac:dyDescent="0.25">
      <c r="D35" s="25" t="s">
        <v>12</v>
      </c>
      <c r="E35" s="25" t="s">
        <v>13</v>
      </c>
      <c r="F35" s="25" t="s">
        <v>14</v>
      </c>
      <c r="G35" s="25" t="s">
        <v>15</v>
      </c>
      <c r="I35" s="27"/>
      <c r="K35" s="22"/>
      <c r="V35" s="27"/>
      <c r="X35" s="22"/>
      <c r="AI35" s="27"/>
      <c r="AK35" s="30"/>
      <c r="AN35" s="23"/>
    </row>
    <row r="36" spans="1:49" x14ac:dyDescent="0.25">
      <c r="A36" s="19" t="s">
        <v>70</v>
      </c>
      <c r="B36" s="25" t="s">
        <v>10</v>
      </c>
      <c r="C36" s="25" t="s">
        <v>11</v>
      </c>
      <c r="D36" s="22">
        <f t="shared" ref="D36:D41" si="7">K28</f>
        <v>1.881</v>
      </c>
      <c r="E36" s="23">
        <f>AK28</f>
        <v>1.8215999999999999</v>
      </c>
      <c r="F36" s="23">
        <f>X28</f>
        <v>0.95040000000000013</v>
      </c>
      <c r="G36" s="26">
        <f>(E36+F36)/D36</f>
        <v>1.4736842105263159</v>
      </c>
      <c r="K36" s="22"/>
      <c r="X36" s="22"/>
      <c r="AK36" s="30"/>
      <c r="AN36" s="23"/>
    </row>
    <row r="37" spans="1:49" x14ac:dyDescent="0.25">
      <c r="A37" s="19" t="s">
        <v>71</v>
      </c>
      <c r="B37" s="22">
        <f t="shared" ref="B37:B42" si="8">F26</f>
        <v>19.500000000000071</v>
      </c>
      <c r="C37" s="22">
        <f t="shared" ref="C37:C42" si="9">AY28</f>
        <v>1.6458750000000002</v>
      </c>
      <c r="D37" s="22">
        <f t="shared" si="7"/>
        <v>1.3860000000000001</v>
      </c>
      <c r="E37" s="23">
        <f t="shared" ref="E37:E41" si="10">AK29</f>
        <v>0.15179999999999999</v>
      </c>
      <c r="F37" s="23">
        <f t="shared" ref="F37:F41" si="11">X29</f>
        <v>2.2968000000000002</v>
      </c>
      <c r="G37" s="26">
        <f t="shared" ref="G37:G41" si="12">(E37+F37)/D37</f>
        <v>1.7666666666666668</v>
      </c>
      <c r="K37" s="22"/>
      <c r="X37" s="22"/>
      <c r="AK37" s="30"/>
      <c r="AN37" s="23"/>
    </row>
    <row r="38" spans="1:49" x14ac:dyDescent="0.25">
      <c r="A38" s="19" t="s">
        <v>72</v>
      </c>
      <c r="B38" s="22">
        <f t="shared" si="8"/>
        <v>17.249999999999766</v>
      </c>
      <c r="C38" s="22">
        <f t="shared" si="9"/>
        <v>2.3265000000000002</v>
      </c>
      <c r="D38" s="22">
        <f t="shared" si="7"/>
        <v>0.9405</v>
      </c>
      <c r="E38" s="23">
        <f t="shared" si="10"/>
        <v>0.253</v>
      </c>
      <c r="F38" s="23">
        <f t="shared" si="11"/>
        <v>4.7124000000000006</v>
      </c>
      <c r="G38" s="26">
        <f t="shared" si="12"/>
        <v>5.2795321637426911</v>
      </c>
      <c r="AN38" s="23"/>
    </row>
    <row r="39" spans="1:49" x14ac:dyDescent="0.25">
      <c r="A39" s="19" t="s">
        <v>73</v>
      </c>
      <c r="B39" s="22">
        <f t="shared" si="8"/>
        <v>4.9999999999998934</v>
      </c>
      <c r="C39" s="22">
        <f t="shared" si="9"/>
        <v>1.2177000000000002</v>
      </c>
      <c r="D39" s="22">
        <f t="shared" si="7"/>
        <v>2.871</v>
      </c>
      <c r="E39" s="23">
        <f t="shared" si="10"/>
        <v>0.91079999999999994</v>
      </c>
      <c r="F39" s="23">
        <f t="shared" si="11"/>
        <v>4.3956</v>
      </c>
      <c r="G39" s="26">
        <f t="shared" si="12"/>
        <v>1.8482758620689654</v>
      </c>
      <c r="AN39" s="23"/>
    </row>
    <row r="40" spans="1:49" x14ac:dyDescent="0.25">
      <c r="A40" s="19" t="s">
        <v>78</v>
      </c>
      <c r="B40" s="22">
        <f t="shared" si="8"/>
        <v>22.666666666667133</v>
      </c>
      <c r="C40" s="22">
        <f t="shared" si="9"/>
        <v>2.0955000000000004</v>
      </c>
      <c r="D40" s="22">
        <f t="shared" si="7"/>
        <v>0</v>
      </c>
      <c r="E40" s="23">
        <f t="shared" si="10"/>
        <v>0</v>
      </c>
      <c r="F40" s="23">
        <f t="shared" si="11"/>
        <v>0</v>
      </c>
      <c r="G40" s="26" t="e">
        <f t="shared" si="12"/>
        <v>#DIV/0!</v>
      </c>
      <c r="AN40" s="23"/>
    </row>
    <row r="41" spans="1:49" x14ac:dyDescent="0.25">
      <c r="A41" s="19" t="s">
        <v>79</v>
      </c>
      <c r="B41" s="22">
        <f t="shared" si="8"/>
        <v>0</v>
      </c>
      <c r="C41" s="22">
        <f t="shared" si="9"/>
        <v>0</v>
      </c>
      <c r="D41" s="22">
        <f t="shared" si="7"/>
        <v>0</v>
      </c>
      <c r="E41" s="23">
        <f t="shared" si="10"/>
        <v>0</v>
      </c>
      <c r="F41" s="23">
        <f t="shared" si="11"/>
        <v>0</v>
      </c>
      <c r="G41" s="26" t="e">
        <f t="shared" si="12"/>
        <v>#DIV/0!</v>
      </c>
    </row>
    <row r="42" spans="1:49" x14ac:dyDescent="0.25">
      <c r="B42" s="22">
        <f t="shared" si="8"/>
        <v>0</v>
      </c>
      <c r="C42" s="22">
        <f t="shared" si="9"/>
        <v>0</v>
      </c>
      <c r="D42" s="23"/>
      <c r="E42" s="23"/>
      <c r="F42" s="23"/>
      <c r="G42" s="23"/>
      <c r="AO42" s="23"/>
    </row>
    <row r="43" spans="1:49" x14ac:dyDescent="0.25">
      <c r="C43" s="30"/>
      <c r="D43" s="23"/>
      <c r="E43" s="23"/>
      <c r="F43" s="23"/>
      <c r="G43" s="23"/>
      <c r="AN43" s="23"/>
      <c r="AO43" s="23"/>
    </row>
    <row r="44" spans="1:49" x14ac:dyDescent="0.25">
      <c r="C44" s="31"/>
      <c r="D44" s="23"/>
      <c r="E44" s="23"/>
      <c r="F44" s="23"/>
      <c r="G44" s="23"/>
      <c r="AN44" s="23"/>
    </row>
    <row r="45" spans="1:49" x14ac:dyDescent="0.25">
      <c r="C45" s="30"/>
      <c r="D45" s="23"/>
      <c r="E45" s="23"/>
      <c r="F45" s="23"/>
      <c r="G45" s="23"/>
      <c r="AN45" s="23"/>
    </row>
    <row r="46" spans="1:49" x14ac:dyDescent="0.25">
      <c r="C46" s="30"/>
      <c r="AN46" s="23"/>
    </row>
    <row r="47" spans="1:49" x14ac:dyDescent="0.25">
      <c r="AN47" s="23"/>
    </row>
    <row r="48" spans="1:49" x14ac:dyDescent="0.25">
      <c r="AN48" s="23"/>
    </row>
    <row r="49" spans="2:40" x14ac:dyDescent="0.25">
      <c r="B49" s="24"/>
      <c r="C49" s="24"/>
      <c r="AN49" s="23"/>
    </row>
    <row r="50" spans="2:40" x14ac:dyDescent="0.25">
      <c r="B50" s="24"/>
      <c r="C50" s="24"/>
      <c r="AN50" s="23"/>
    </row>
    <row r="51" spans="2:40" x14ac:dyDescent="0.25">
      <c r="B51" s="24"/>
      <c r="C51" s="24"/>
    </row>
    <row r="52" spans="2:40" x14ac:dyDescent="0.25">
      <c r="B52" s="24"/>
      <c r="C52" s="24"/>
      <c r="D52" s="33" t="s">
        <v>13</v>
      </c>
      <c r="E52" s="33" t="s">
        <v>14</v>
      </c>
      <c r="F52" s="33" t="s">
        <v>15</v>
      </c>
    </row>
    <row r="53" spans="2:40" x14ac:dyDescent="0.25">
      <c r="B53" s="32"/>
      <c r="C53" s="33" t="s">
        <v>12</v>
      </c>
      <c r="D53" s="35">
        <v>1.9129</v>
      </c>
      <c r="E53" s="35">
        <v>10.1265</v>
      </c>
      <c r="F53" s="35">
        <f>(D53+E53)/C54</f>
        <v>8.0574220318565128</v>
      </c>
    </row>
    <row r="54" spans="2:40" x14ac:dyDescent="0.25">
      <c r="B54" s="34" t="s">
        <v>90</v>
      </c>
      <c r="C54" s="35">
        <v>1.4942</v>
      </c>
      <c r="D54" s="35">
        <v>303.99600000000004</v>
      </c>
      <c r="E54" s="35">
        <v>130.93800000000002</v>
      </c>
      <c r="F54" s="35">
        <f>(D54+E54)/C55</f>
        <v>1.1480314212410125</v>
      </c>
    </row>
    <row r="55" spans="2:40" x14ac:dyDescent="0.25">
      <c r="B55" s="36" t="s">
        <v>91</v>
      </c>
      <c r="C55" s="35">
        <v>378.85199999999998</v>
      </c>
      <c r="D55" s="35">
        <v>380.512</v>
      </c>
      <c r="E55" s="35">
        <v>138.47399999999999</v>
      </c>
      <c r="F55" s="35">
        <f>(D55+E55)/C56</f>
        <v>1.3804287690179806</v>
      </c>
    </row>
    <row r="56" spans="2:40" x14ac:dyDescent="0.25">
      <c r="B56" s="34" t="s">
        <v>93</v>
      </c>
      <c r="C56" s="35">
        <v>375.96</v>
      </c>
      <c r="D56" s="35">
        <v>441.51800000000003</v>
      </c>
      <c r="E56" s="35">
        <v>163.90800000000002</v>
      </c>
      <c r="F56" s="35">
        <f>(D56+E56)/C57</f>
        <v>1.570088174273859</v>
      </c>
    </row>
    <row r="57" spans="2:40" x14ac:dyDescent="0.25">
      <c r="B57" s="34" t="s">
        <v>92</v>
      </c>
      <c r="C57" s="35">
        <v>385.6</v>
      </c>
    </row>
    <row r="58" spans="2:40" x14ac:dyDescent="0.25">
      <c r="B58" s="24"/>
      <c r="C58" s="24"/>
    </row>
    <row r="59" spans="2:40" x14ac:dyDescent="0.25">
      <c r="B59" s="24"/>
      <c r="C59" s="24"/>
    </row>
    <row r="60" spans="2:40" x14ac:dyDescent="0.25">
      <c r="B60" s="24"/>
      <c r="C60" s="24"/>
    </row>
    <row r="61" spans="2:40" x14ac:dyDescent="0.25">
      <c r="B61" s="24"/>
      <c r="C61" s="24"/>
    </row>
    <row r="62" spans="2:40" x14ac:dyDescent="0.25">
      <c r="B62" s="24"/>
      <c r="C62" s="24"/>
    </row>
    <row r="63" spans="2:40" x14ac:dyDescent="0.25">
      <c r="B63" s="24"/>
      <c r="C63" s="24"/>
    </row>
    <row r="64" spans="2:40" x14ac:dyDescent="0.25">
      <c r="B64" s="24"/>
      <c r="C64" s="24"/>
    </row>
    <row r="65" spans="2:3" x14ac:dyDescent="0.25">
      <c r="B65" s="24"/>
      <c r="C65" s="24"/>
    </row>
    <row r="66" spans="2:3" x14ac:dyDescent="0.25">
      <c r="B66" s="24"/>
      <c r="C66" s="24"/>
    </row>
    <row r="67" spans="2:3" x14ac:dyDescent="0.25">
      <c r="B67" s="24"/>
      <c r="C67" s="24"/>
    </row>
    <row r="68" spans="2:3" x14ac:dyDescent="0.25">
      <c r="B68" s="24"/>
      <c r="C68" s="24"/>
    </row>
    <row r="69" spans="2:3" x14ac:dyDescent="0.25">
      <c r="B69" s="24"/>
      <c r="C69" s="24"/>
    </row>
    <row r="70" spans="2:3" x14ac:dyDescent="0.25">
      <c r="B70" s="24"/>
      <c r="C70" s="24"/>
    </row>
    <row r="71" spans="2:3" x14ac:dyDescent="0.25">
      <c r="B71" s="24"/>
      <c r="C71" s="24"/>
    </row>
    <row r="72" spans="2:3" x14ac:dyDescent="0.25">
      <c r="B72" s="24"/>
      <c r="C72" s="24"/>
    </row>
    <row r="73" spans="2:3" x14ac:dyDescent="0.25">
      <c r="B73" s="24"/>
      <c r="C73" s="24"/>
    </row>
    <row r="74" spans="2:3" x14ac:dyDescent="0.25">
      <c r="B74" s="24"/>
      <c r="C74" s="24"/>
    </row>
    <row r="75" spans="2:3" x14ac:dyDescent="0.25">
      <c r="B75" s="24"/>
      <c r="C75" s="2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/>
  </sheetViews>
  <sheetFormatPr defaultRowHeight="15" x14ac:dyDescent="0.25"/>
  <sheetData>
    <row r="1" spans="1:15" s="16" customFormat="1" x14ac:dyDescent="0.25">
      <c r="A1" s="5" t="s">
        <v>0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</row>
    <row r="2" spans="1:15" x14ac:dyDescent="0.25">
      <c r="A2" s="9">
        <v>1</v>
      </c>
      <c r="B2" s="13">
        <v>42202</v>
      </c>
      <c r="C2" s="6">
        <v>22.2</v>
      </c>
      <c r="D2" s="28">
        <v>475.9</v>
      </c>
      <c r="E2" s="8">
        <v>8.0500000000000007</v>
      </c>
      <c r="F2" s="28">
        <v>91.9</v>
      </c>
      <c r="G2" s="28">
        <v>0</v>
      </c>
      <c r="H2" s="8">
        <v>6.92</v>
      </c>
      <c r="I2" s="17">
        <v>5.9000000000000163</v>
      </c>
      <c r="J2" s="15">
        <v>0.42075000000000001</v>
      </c>
      <c r="K2" s="41">
        <v>0.39600000000000002</v>
      </c>
      <c r="L2" s="17">
        <v>11.2332</v>
      </c>
      <c r="M2" s="14">
        <v>0.39600000000000002</v>
      </c>
      <c r="N2" s="29">
        <v>29.366666666666667</v>
      </c>
      <c r="O2" s="28">
        <v>120</v>
      </c>
    </row>
    <row r="3" spans="1:15" x14ac:dyDescent="0.25">
      <c r="A3" s="9">
        <v>2</v>
      </c>
      <c r="B3" s="13">
        <v>42202</v>
      </c>
      <c r="C3" s="6">
        <v>21.7</v>
      </c>
      <c r="D3" s="28">
        <v>520</v>
      </c>
      <c r="E3" s="8">
        <v>7.72</v>
      </c>
      <c r="F3" s="28">
        <v>87.1</v>
      </c>
      <c r="G3" s="28">
        <v>33</v>
      </c>
      <c r="H3" s="8">
        <v>6.73</v>
      </c>
      <c r="I3" s="17">
        <v>4.9999999999998934</v>
      </c>
      <c r="J3" s="15">
        <v>0.50985000000000003</v>
      </c>
      <c r="K3" s="41">
        <v>0.495</v>
      </c>
      <c r="L3" s="17">
        <v>16.596799999999998</v>
      </c>
      <c r="M3" s="14">
        <v>0</v>
      </c>
      <c r="N3" s="29">
        <v>33.528888888888886</v>
      </c>
      <c r="O3" s="28">
        <v>120</v>
      </c>
    </row>
    <row r="4" spans="1:15" x14ac:dyDescent="0.25">
      <c r="A4" s="9">
        <v>3</v>
      </c>
      <c r="B4" s="13">
        <v>42202</v>
      </c>
      <c r="C4" s="6">
        <v>23.5</v>
      </c>
      <c r="D4" s="28">
        <v>547</v>
      </c>
      <c r="E4" s="8">
        <v>6.05</v>
      </c>
      <c r="F4" s="28">
        <v>70.099999999999994</v>
      </c>
      <c r="G4" s="28">
        <v>0</v>
      </c>
      <c r="H4" s="8">
        <v>6.95</v>
      </c>
      <c r="I4" s="17">
        <v>4.2999999999997485</v>
      </c>
      <c r="J4" s="15">
        <v>1.4404500000000002</v>
      </c>
      <c r="K4" s="41">
        <v>0.79200000000000004</v>
      </c>
      <c r="L4" s="17">
        <v>19.936399999999999</v>
      </c>
      <c r="M4" s="14">
        <v>0.51480000000000004</v>
      </c>
      <c r="N4" s="29">
        <v>25.822222222222219</v>
      </c>
      <c r="O4" s="28">
        <v>120</v>
      </c>
    </row>
    <row r="5" spans="1:15" x14ac:dyDescent="0.25">
      <c r="A5" s="9">
        <v>4</v>
      </c>
      <c r="B5" s="13">
        <v>42202</v>
      </c>
      <c r="C5" s="6">
        <v>27.5</v>
      </c>
      <c r="D5" s="28">
        <v>232.6</v>
      </c>
      <c r="E5" s="8">
        <v>7.62</v>
      </c>
      <c r="F5" s="28">
        <v>96.8</v>
      </c>
      <c r="G5" s="28">
        <v>0</v>
      </c>
      <c r="H5" s="8">
        <v>7.28</v>
      </c>
      <c r="I5" s="17">
        <v>3.7500000000001421</v>
      </c>
      <c r="J5" s="15">
        <v>0.92812500000000009</v>
      </c>
      <c r="K5" s="41">
        <v>0.14850000000000002</v>
      </c>
      <c r="L5" s="17">
        <v>1.2143999999999999</v>
      </c>
      <c r="M5" s="14">
        <v>1.1088</v>
      </c>
      <c r="N5" s="29">
        <v>15.644444444444442</v>
      </c>
      <c r="O5" s="28">
        <v>104</v>
      </c>
    </row>
    <row r="6" spans="1:15" x14ac:dyDescent="0.25">
      <c r="A6" s="9">
        <v>5</v>
      </c>
      <c r="B6" s="13">
        <v>42202</v>
      </c>
      <c r="C6" s="6">
        <v>25.7</v>
      </c>
      <c r="D6" s="28">
        <v>67.900000000000006</v>
      </c>
      <c r="E6" s="8">
        <v>5.01</v>
      </c>
      <c r="F6" s="28">
        <v>63.8</v>
      </c>
      <c r="G6" s="28">
        <v>0</v>
      </c>
      <c r="H6" s="8">
        <v>7.63</v>
      </c>
      <c r="I6" s="17">
        <v>7.9999999999991189</v>
      </c>
      <c r="J6" s="15">
        <v>0.80850000000000022</v>
      </c>
      <c r="K6" s="41">
        <v>0.495</v>
      </c>
      <c r="L6" s="17">
        <v>3.7443999999999997</v>
      </c>
      <c r="M6" s="14">
        <v>0.83160000000000012</v>
      </c>
      <c r="N6" s="29">
        <v>9.2444444444444436</v>
      </c>
      <c r="O6" s="28">
        <v>68</v>
      </c>
    </row>
    <row r="7" spans="1:15" x14ac:dyDescent="0.25">
      <c r="A7" s="9">
        <v>6</v>
      </c>
      <c r="B7" s="13">
        <v>42202</v>
      </c>
      <c r="C7" s="6">
        <v>21.3</v>
      </c>
      <c r="D7" s="28">
        <v>562</v>
      </c>
      <c r="E7" s="8">
        <v>8.3800000000000008</v>
      </c>
      <c r="F7" s="28">
        <v>94.1</v>
      </c>
      <c r="G7" s="28">
        <v>33</v>
      </c>
      <c r="H7" s="8">
        <v>6.92</v>
      </c>
      <c r="I7" s="17">
        <v>4.9999999999998934</v>
      </c>
      <c r="J7" s="15">
        <v>0.92070000000000007</v>
      </c>
      <c r="K7" s="41">
        <v>0.64350000000000007</v>
      </c>
      <c r="L7" s="17">
        <v>26.969799999999999</v>
      </c>
      <c r="M7" s="14">
        <v>0</v>
      </c>
      <c r="N7" s="29">
        <v>41.911111111111104</v>
      </c>
      <c r="O7" s="28">
        <v>120</v>
      </c>
    </row>
    <row r="8" spans="1:15" x14ac:dyDescent="0.25">
      <c r="A8" s="9">
        <v>7</v>
      </c>
      <c r="B8" s="13">
        <v>42202</v>
      </c>
      <c r="C8" s="6">
        <v>20.6</v>
      </c>
      <c r="D8" s="28">
        <v>1405</v>
      </c>
      <c r="E8" s="8">
        <v>4.2</v>
      </c>
      <c r="F8" s="28">
        <v>46.5</v>
      </c>
      <c r="G8" s="28">
        <v>0</v>
      </c>
      <c r="H8" s="8">
        <v>6.87</v>
      </c>
      <c r="I8" s="17">
        <v>6.3333333333333766</v>
      </c>
      <c r="J8" s="15">
        <v>1.0147500000000003</v>
      </c>
      <c r="K8" s="41">
        <v>0.19800000000000001</v>
      </c>
      <c r="L8" s="17">
        <v>38.810200000000002</v>
      </c>
      <c r="M8" s="14">
        <v>30.096000000000004</v>
      </c>
      <c r="N8" s="29">
        <v>348.01111111111118</v>
      </c>
      <c r="O8" s="28">
        <v>48</v>
      </c>
    </row>
    <row r="9" spans="1:15" x14ac:dyDescent="0.25">
      <c r="A9" s="9">
        <v>8</v>
      </c>
      <c r="B9" s="13">
        <v>42202</v>
      </c>
      <c r="C9" s="6">
        <v>27</v>
      </c>
      <c r="D9" s="28">
        <v>236.2</v>
      </c>
      <c r="E9" s="8">
        <v>7.95</v>
      </c>
      <c r="F9" s="28">
        <v>100.7</v>
      </c>
      <c r="G9" s="28">
        <v>0</v>
      </c>
      <c r="H9" s="8">
        <v>7.72</v>
      </c>
      <c r="I9" s="17">
        <v>7.9999999999991189</v>
      </c>
      <c r="J9" s="15">
        <v>1.4685000000000001</v>
      </c>
      <c r="K9" s="41">
        <v>0.14850000000000002</v>
      </c>
      <c r="L9" s="17">
        <v>0.75900000000000001</v>
      </c>
      <c r="M9" s="14">
        <v>2.8908</v>
      </c>
      <c r="N9" s="29">
        <v>24.577777777777772</v>
      </c>
      <c r="O9" s="28">
        <v>75</v>
      </c>
    </row>
    <row r="10" spans="1:15" x14ac:dyDescent="0.25">
      <c r="A10" s="9">
        <v>9</v>
      </c>
      <c r="B10" s="13">
        <v>42202</v>
      </c>
      <c r="C10" s="6">
        <v>24.3</v>
      </c>
      <c r="D10" s="28">
        <v>2552</v>
      </c>
      <c r="E10" s="8">
        <v>5.15</v>
      </c>
      <c r="F10" s="28">
        <v>61.7</v>
      </c>
      <c r="G10" s="28">
        <v>0</v>
      </c>
      <c r="H10" s="8">
        <v>7.52</v>
      </c>
      <c r="I10" s="29">
        <v>31.600000000000961</v>
      </c>
      <c r="J10" s="15">
        <v>4.5738000000000003</v>
      </c>
      <c r="K10" s="41">
        <v>2.2275</v>
      </c>
      <c r="L10" s="17">
        <v>0.2024</v>
      </c>
      <c r="M10" s="14">
        <v>2.2968000000000002</v>
      </c>
      <c r="N10" s="29">
        <v>1.1219753086419753</v>
      </c>
      <c r="O10" s="28">
        <v>21</v>
      </c>
    </row>
    <row r="11" spans="1:15" x14ac:dyDescent="0.25">
      <c r="A11" s="9">
        <v>10</v>
      </c>
      <c r="B11" s="13">
        <v>42202</v>
      </c>
      <c r="C11" s="6">
        <v>26.7</v>
      </c>
      <c r="D11" s="28">
        <v>4479</v>
      </c>
      <c r="E11" s="8">
        <v>5.58</v>
      </c>
      <c r="F11" s="28">
        <v>70.2</v>
      </c>
      <c r="G11" s="28">
        <v>0</v>
      </c>
      <c r="H11" s="8">
        <v>7.47</v>
      </c>
      <c r="I11" s="17">
        <v>40.500000000001094</v>
      </c>
      <c r="J11" s="15">
        <v>2.3512500000000003</v>
      </c>
      <c r="K11" s="41">
        <v>0.89100000000000001</v>
      </c>
      <c r="L11" s="17">
        <v>0.15179999999999999</v>
      </c>
      <c r="M11" s="14">
        <v>7.9200000000000007E-2</v>
      </c>
      <c r="N11" s="29">
        <v>0.25925925925925924</v>
      </c>
      <c r="O11" s="28">
        <v>24</v>
      </c>
    </row>
    <row r="12" spans="1:15" x14ac:dyDescent="0.25">
      <c r="A12" s="9">
        <v>11</v>
      </c>
      <c r="B12" s="13">
        <v>42202</v>
      </c>
      <c r="C12" s="6">
        <v>26.3</v>
      </c>
      <c r="D12" s="28">
        <v>249.7</v>
      </c>
      <c r="E12" s="8">
        <v>6.26</v>
      </c>
      <c r="F12" s="28">
        <v>77.7</v>
      </c>
      <c r="G12" s="28">
        <v>0</v>
      </c>
      <c r="H12" s="8">
        <v>7.86</v>
      </c>
      <c r="I12" s="17">
        <v>2.9999999999996696</v>
      </c>
      <c r="J12" s="15">
        <v>0.34650000000000009</v>
      </c>
      <c r="K12" s="41">
        <v>9.9000000000000005E-2</v>
      </c>
      <c r="L12" s="17">
        <v>0</v>
      </c>
      <c r="M12" s="14">
        <v>0</v>
      </c>
      <c r="N12" s="29">
        <v>0</v>
      </c>
      <c r="O12" s="28">
        <v>110</v>
      </c>
    </row>
    <row r="13" spans="1:15" x14ac:dyDescent="0.25">
      <c r="A13" s="9">
        <v>12</v>
      </c>
      <c r="B13" s="13">
        <v>42202</v>
      </c>
      <c r="C13" s="6">
        <v>27.1</v>
      </c>
      <c r="D13" s="28">
        <v>211.5</v>
      </c>
      <c r="E13" s="8">
        <v>5.39</v>
      </c>
      <c r="F13" s="28">
        <v>68</v>
      </c>
      <c r="G13" s="28">
        <v>0</v>
      </c>
      <c r="H13" s="8">
        <v>7.63</v>
      </c>
      <c r="I13" s="17">
        <v>1.4000000000002899</v>
      </c>
      <c r="J13" s="15">
        <v>0.24255000000000004</v>
      </c>
      <c r="K13" s="41">
        <v>0.19800000000000001</v>
      </c>
      <c r="L13" s="17">
        <v>0</v>
      </c>
      <c r="M13" s="14">
        <v>0</v>
      </c>
      <c r="N13" s="29">
        <v>0</v>
      </c>
      <c r="O13" s="28">
        <v>120</v>
      </c>
    </row>
    <row r="14" spans="1:15" x14ac:dyDescent="0.25">
      <c r="A14" s="9">
        <v>13</v>
      </c>
      <c r="B14" s="13">
        <v>42202</v>
      </c>
      <c r="C14" s="6">
        <v>25.6</v>
      </c>
      <c r="D14" s="28">
        <v>2079</v>
      </c>
      <c r="E14" s="8">
        <v>5.58</v>
      </c>
      <c r="F14" s="28">
        <v>68.8</v>
      </c>
      <c r="G14" s="28">
        <v>0</v>
      </c>
      <c r="H14" s="8">
        <v>7.36</v>
      </c>
      <c r="I14" s="17">
        <v>39.499999999998977</v>
      </c>
      <c r="J14" s="15">
        <v>3.4897500000000004</v>
      </c>
      <c r="K14" s="41">
        <v>1.0395000000000001</v>
      </c>
      <c r="L14" s="17">
        <v>0</v>
      </c>
      <c r="M14" s="14">
        <v>1.3464</v>
      </c>
      <c r="N14" s="29">
        <v>1.2952380952380951</v>
      </c>
      <c r="O14" s="28">
        <v>20</v>
      </c>
    </row>
    <row r="15" spans="1:15" x14ac:dyDescent="0.25">
      <c r="A15" s="9">
        <v>14</v>
      </c>
      <c r="B15" s="13">
        <v>42202</v>
      </c>
      <c r="C15" s="6">
        <v>23.6</v>
      </c>
      <c r="D15" s="28">
        <v>1240</v>
      </c>
      <c r="E15" s="8">
        <v>3.88</v>
      </c>
      <c r="F15" s="28">
        <v>45.8</v>
      </c>
      <c r="G15" s="28">
        <v>0</v>
      </c>
      <c r="H15" s="8">
        <v>7.38</v>
      </c>
      <c r="I15" s="17">
        <v>26.400000000000645</v>
      </c>
      <c r="J15" s="15">
        <v>5.1875999999999998</v>
      </c>
      <c r="K15" s="41">
        <v>3.1680000000000001</v>
      </c>
      <c r="L15" s="17">
        <v>1.6698</v>
      </c>
      <c r="M15" s="14">
        <v>6.6528000000000009</v>
      </c>
      <c r="N15" s="29">
        <v>2.6270833333333337</v>
      </c>
      <c r="O15" s="28">
        <v>24</v>
      </c>
    </row>
    <row r="16" spans="1:15" x14ac:dyDescent="0.25">
      <c r="A16" s="9">
        <v>15</v>
      </c>
      <c r="B16" s="13">
        <v>42202</v>
      </c>
      <c r="C16" s="6">
        <v>21.3</v>
      </c>
      <c r="D16" s="28">
        <v>748</v>
      </c>
      <c r="E16" s="8">
        <v>8.33</v>
      </c>
      <c r="F16" s="28">
        <v>93.7</v>
      </c>
      <c r="G16" s="28">
        <v>0</v>
      </c>
      <c r="H16" s="8">
        <v>7.21</v>
      </c>
      <c r="I16" s="17">
        <v>3.7000000000002586</v>
      </c>
      <c r="J16" s="15">
        <v>0.31185000000000002</v>
      </c>
      <c r="K16" s="41">
        <v>0.64350000000000007</v>
      </c>
      <c r="L16" s="17">
        <v>29.955199999999998</v>
      </c>
      <c r="M16" s="14">
        <v>0</v>
      </c>
      <c r="N16" s="29">
        <v>46.550427350427341</v>
      </c>
      <c r="O16" s="28">
        <v>120</v>
      </c>
    </row>
    <row r="17" spans="1:15" x14ac:dyDescent="0.25">
      <c r="A17" s="9">
        <v>16</v>
      </c>
      <c r="B17" s="13">
        <v>42202</v>
      </c>
      <c r="C17" s="6">
        <v>27.4</v>
      </c>
      <c r="D17" s="28">
        <v>637</v>
      </c>
      <c r="E17" s="8">
        <v>4.8600000000000003</v>
      </c>
      <c r="F17" s="28">
        <v>67</v>
      </c>
      <c r="G17" s="28">
        <v>0</v>
      </c>
      <c r="H17" s="8">
        <v>7.63</v>
      </c>
      <c r="I17" s="17">
        <v>14.199999999999768</v>
      </c>
      <c r="J17" s="15">
        <v>1.7622</v>
      </c>
      <c r="K17" s="41">
        <v>1.3365</v>
      </c>
      <c r="L17" s="17">
        <v>5.3635999999999999</v>
      </c>
      <c r="M17" s="14">
        <v>3.0096000000000003</v>
      </c>
      <c r="N17" s="29">
        <v>6.2650205761316879</v>
      </c>
      <c r="O17" s="28">
        <v>67</v>
      </c>
    </row>
    <row r="18" spans="1:15" x14ac:dyDescent="0.25">
      <c r="A18" s="9">
        <v>17</v>
      </c>
      <c r="B18" s="13">
        <v>42202</v>
      </c>
      <c r="C18" s="6">
        <v>26.8</v>
      </c>
      <c r="D18" s="28">
        <v>288.3</v>
      </c>
      <c r="E18" s="8">
        <v>11.17</v>
      </c>
      <c r="F18" s="28">
        <v>140.30000000000001</v>
      </c>
      <c r="G18" s="28">
        <v>0</v>
      </c>
      <c r="H18" s="8">
        <v>7.64</v>
      </c>
      <c r="I18" s="17">
        <v>4.5999999999999375</v>
      </c>
      <c r="J18" s="15">
        <v>0.6633</v>
      </c>
      <c r="K18" s="41">
        <v>0.2475</v>
      </c>
      <c r="L18" s="17">
        <v>1.1637999999999999</v>
      </c>
      <c r="M18" s="14">
        <v>0</v>
      </c>
      <c r="N18" s="29">
        <v>4.7022222222222219</v>
      </c>
      <c r="O18" s="28">
        <v>84</v>
      </c>
    </row>
    <row r="19" spans="1:15" x14ac:dyDescent="0.25">
      <c r="A19" s="9">
        <v>18</v>
      </c>
      <c r="B19" s="13">
        <v>42202</v>
      </c>
      <c r="C19" s="6">
        <v>25.7</v>
      </c>
      <c r="D19" s="28">
        <v>739</v>
      </c>
      <c r="E19" s="8">
        <v>5.78</v>
      </c>
      <c r="F19" s="28">
        <v>7.07</v>
      </c>
      <c r="G19" s="28">
        <v>0</v>
      </c>
      <c r="H19" s="8">
        <v>7.59</v>
      </c>
      <c r="I19" s="17">
        <v>5.0666666666667002</v>
      </c>
      <c r="J19" s="15">
        <v>1.0295999999999998</v>
      </c>
      <c r="K19" s="41">
        <v>2.0790000000000002</v>
      </c>
      <c r="L19" s="17">
        <v>12.194599999999999</v>
      </c>
      <c r="M19" s="14">
        <v>0.87120000000000009</v>
      </c>
      <c r="N19" s="29">
        <v>6.2846560846560839</v>
      </c>
      <c r="O19" s="28">
        <v>105</v>
      </c>
    </row>
    <row r="20" spans="1:15" x14ac:dyDescent="0.25">
      <c r="A20" s="9">
        <v>19</v>
      </c>
      <c r="B20" s="13">
        <v>42202</v>
      </c>
      <c r="C20" s="6">
        <v>24.2</v>
      </c>
      <c r="D20" s="28">
        <v>987</v>
      </c>
      <c r="E20" s="8">
        <v>3.2</v>
      </c>
      <c r="F20" s="28">
        <v>38.299999999999997</v>
      </c>
      <c r="G20" s="28">
        <v>0</v>
      </c>
      <c r="H20" s="8">
        <v>7.53</v>
      </c>
      <c r="I20" s="17">
        <v>26.000000000001577</v>
      </c>
      <c r="J20" s="15">
        <v>4.9747500000000002</v>
      </c>
      <c r="K20" s="41">
        <v>2.7720000000000002</v>
      </c>
      <c r="L20" s="17">
        <v>0.65779999999999994</v>
      </c>
      <c r="M20" s="14">
        <v>4.6332000000000004</v>
      </c>
      <c r="N20" s="29">
        <v>1.9087301587301586</v>
      </c>
      <c r="O20" s="28">
        <v>30</v>
      </c>
    </row>
    <row r="21" spans="1:15" x14ac:dyDescent="0.25">
      <c r="A21" s="9">
        <v>20</v>
      </c>
      <c r="B21" s="13">
        <v>42202</v>
      </c>
      <c r="C21" s="6">
        <v>26</v>
      </c>
      <c r="D21" s="28">
        <v>238.5</v>
      </c>
      <c r="E21" s="8">
        <v>7.75</v>
      </c>
      <c r="F21" s="28">
        <v>96.1</v>
      </c>
      <c r="G21" s="28">
        <v>0</v>
      </c>
      <c r="H21" s="8">
        <v>7.65</v>
      </c>
      <c r="I21" s="17">
        <v>8.3999999999999631</v>
      </c>
      <c r="J21" s="15">
        <v>1.0791000000000002</v>
      </c>
      <c r="K21" s="41">
        <v>0.29700000000000004</v>
      </c>
      <c r="L21" s="17">
        <v>0.40479999999999999</v>
      </c>
      <c r="M21" s="14">
        <v>1.0296000000000001</v>
      </c>
      <c r="N21" s="29">
        <v>4.8296296296296291</v>
      </c>
      <c r="O21" s="28">
        <v>80</v>
      </c>
    </row>
    <row r="22" spans="1:15" x14ac:dyDescent="0.25">
      <c r="A22" s="9">
        <v>21</v>
      </c>
      <c r="B22" s="13">
        <v>42202</v>
      </c>
      <c r="C22" s="6">
        <v>20.3</v>
      </c>
      <c r="D22" s="28">
        <v>239.1</v>
      </c>
      <c r="E22" s="8">
        <v>7.12</v>
      </c>
      <c r="F22" s="28">
        <v>78.5</v>
      </c>
      <c r="G22" s="28">
        <v>0</v>
      </c>
      <c r="H22" s="8">
        <v>7.45</v>
      </c>
      <c r="I22" s="17">
        <v>3.0000000000001137</v>
      </c>
      <c r="J22" s="15">
        <v>0.67815000000000003</v>
      </c>
      <c r="K22" s="41">
        <v>0.69300000000000006</v>
      </c>
      <c r="L22" s="17">
        <v>7.4887999999999995</v>
      </c>
      <c r="M22" s="14">
        <v>0.15840000000000001</v>
      </c>
      <c r="N22" s="29">
        <v>11.034920634920633</v>
      </c>
      <c r="O22" s="28">
        <v>120</v>
      </c>
    </row>
    <row r="23" spans="1:15" x14ac:dyDescent="0.25">
      <c r="A23" s="9">
        <v>22</v>
      </c>
      <c r="B23" s="13">
        <v>42202</v>
      </c>
      <c r="C23" s="6">
        <v>20.9</v>
      </c>
      <c r="D23" s="28">
        <v>571</v>
      </c>
      <c r="E23" s="8">
        <v>8.99</v>
      </c>
      <c r="F23" s="28">
        <v>99.7</v>
      </c>
      <c r="G23" s="28">
        <v>33</v>
      </c>
      <c r="H23" s="8">
        <v>7.22</v>
      </c>
      <c r="I23" s="17">
        <v>15.86666666666699</v>
      </c>
      <c r="J23" s="15">
        <v>1.2605999999999999</v>
      </c>
      <c r="K23" s="41">
        <v>0.39600000000000002</v>
      </c>
      <c r="L23" s="17">
        <v>43.465400000000002</v>
      </c>
      <c r="M23" s="14">
        <v>1.4652000000000001</v>
      </c>
      <c r="N23" s="29">
        <v>113.46111111111112</v>
      </c>
      <c r="O23" s="28">
        <v>45</v>
      </c>
    </row>
    <row r="24" spans="1:15" x14ac:dyDescent="0.25">
      <c r="A24" s="9">
        <v>23</v>
      </c>
      <c r="B24" s="13">
        <v>42202</v>
      </c>
      <c r="C24" s="6">
        <v>23.7</v>
      </c>
      <c r="D24" s="28">
        <v>1178</v>
      </c>
      <c r="E24" s="8">
        <v>4.54</v>
      </c>
      <c r="F24" s="28">
        <v>53.7</v>
      </c>
      <c r="G24" s="28">
        <v>0</v>
      </c>
      <c r="H24" s="8">
        <v>7.39</v>
      </c>
      <c r="I24" s="17">
        <v>55.000000000000604</v>
      </c>
      <c r="J24" s="15">
        <v>4.2322500000000005</v>
      </c>
      <c r="K24" s="41">
        <v>1.2870000000000001</v>
      </c>
      <c r="L24" s="17">
        <v>1.2143999999999999</v>
      </c>
      <c r="M24" s="14">
        <v>1.1484000000000001</v>
      </c>
      <c r="N24" s="29">
        <v>1.8358974358974356</v>
      </c>
      <c r="O24" s="28">
        <v>20</v>
      </c>
    </row>
    <row r="25" spans="1:15" x14ac:dyDescent="0.25">
      <c r="A25" s="9">
        <v>24</v>
      </c>
      <c r="B25" s="13">
        <v>42202</v>
      </c>
      <c r="C25" s="6">
        <v>28</v>
      </c>
      <c r="D25" s="28">
        <v>1631</v>
      </c>
      <c r="E25" s="8">
        <v>7.65</v>
      </c>
      <c r="F25" s="28">
        <v>98</v>
      </c>
      <c r="G25" s="28">
        <v>166</v>
      </c>
      <c r="H25" s="8">
        <v>8.36</v>
      </c>
      <c r="I25" s="17">
        <v>3.7000000000002586</v>
      </c>
      <c r="J25" s="15">
        <v>0.10890000000000001</v>
      </c>
      <c r="K25" s="41">
        <v>5.4450000000000003</v>
      </c>
      <c r="L25" s="17">
        <v>15.5342</v>
      </c>
      <c r="M25" s="14">
        <v>0</v>
      </c>
      <c r="N25" s="29">
        <v>2.8529292929292929</v>
      </c>
      <c r="O25" s="28">
        <v>120</v>
      </c>
    </row>
    <row r="26" spans="1:15" x14ac:dyDescent="0.25">
      <c r="B26" s="13"/>
    </row>
    <row r="27" spans="1:15" x14ac:dyDescent="0.25">
      <c r="B2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/>
  </sheetViews>
  <sheetFormatPr defaultRowHeight="15" x14ac:dyDescent="0.25"/>
  <cols>
    <col min="1" max="1" width="13.42578125" bestFit="1" customWidth="1"/>
  </cols>
  <sheetData>
    <row r="1" spans="1:15" x14ac:dyDescent="0.25">
      <c r="A1" s="5" t="s">
        <v>69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</row>
    <row r="2" spans="1:15" x14ac:dyDescent="0.25">
      <c r="A2" s="2" t="s">
        <v>43</v>
      </c>
      <c r="B2" s="13">
        <v>42202</v>
      </c>
      <c r="C2" s="37">
        <v>24.475000000000005</v>
      </c>
      <c r="D2" s="38">
        <v>921.44583333333333</v>
      </c>
      <c r="E2" s="39">
        <v>6.50875</v>
      </c>
      <c r="F2" s="38">
        <v>75.648749999999993</v>
      </c>
      <c r="G2" s="38">
        <v>11.041666666666666</v>
      </c>
      <c r="H2" s="37">
        <v>7.412916666666665</v>
      </c>
      <c r="I2" s="37">
        <v>13.675694444444551</v>
      </c>
      <c r="J2" s="39">
        <v>1.6584906249999998</v>
      </c>
      <c r="K2" s="39">
        <v>1.0890000000000002</v>
      </c>
      <c r="L2" s="37">
        <v>9.9471166666666662</v>
      </c>
      <c r="M2" s="37">
        <v>2.4387000000000003</v>
      </c>
      <c r="N2" s="38">
        <v>30.547323631658106</v>
      </c>
      <c r="O2" s="38">
        <v>78.541666666666671</v>
      </c>
    </row>
    <row r="3" spans="1:15" x14ac:dyDescent="0.25">
      <c r="A3" s="2" t="s">
        <v>44</v>
      </c>
      <c r="B3" s="13">
        <v>42202</v>
      </c>
      <c r="C3" s="37">
        <v>22.833333333333332</v>
      </c>
      <c r="D3" s="38">
        <v>645.22222222222217</v>
      </c>
      <c r="E3" s="39">
        <v>7.1800000000000006</v>
      </c>
      <c r="F3" s="38">
        <v>74.296666666666681</v>
      </c>
      <c r="G3" s="38">
        <v>11</v>
      </c>
      <c r="H3" s="37">
        <v>7.0955555555555554</v>
      </c>
      <c r="I3" s="37">
        <v>6.0185185185185537</v>
      </c>
      <c r="J3" s="39">
        <v>0.84296666666666675</v>
      </c>
      <c r="K3" s="39">
        <v>1.2650000000000001</v>
      </c>
      <c r="L3" s="37">
        <v>22.961155555555553</v>
      </c>
      <c r="M3" s="37">
        <v>3.7224000000000013</v>
      </c>
      <c r="N3" s="38">
        <v>72.885679464568341</v>
      </c>
      <c r="O3" s="38">
        <v>102</v>
      </c>
    </row>
    <row r="4" spans="1:15" x14ac:dyDescent="0.25">
      <c r="A4" s="2" t="s">
        <v>45</v>
      </c>
      <c r="B4" s="13">
        <v>42202</v>
      </c>
      <c r="C4" s="37">
        <v>25.8</v>
      </c>
      <c r="D4" s="38">
        <v>270.21249999999998</v>
      </c>
      <c r="E4" s="39">
        <v>7.0012499999999998</v>
      </c>
      <c r="F4" s="38">
        <v>88.8</v>
      </c>
      <c r="G4" s="38">
        <v>0</v>
      </c>
      <c r="H4" s="37">
        <v>7.63</v>
      </c>
      <c r="I4" s="37">
        <v>6.4187499999997506</v>
      </c>
      <c r="J4" s="39">
        <v>0.91234687500000011</v>
      </c>
      <c r="K4" s="39">
        <v>0.37125000000000002</v>
      </c>
      <c r="L4" s="37">
        <v>1.58125</v>
      </c>
      <c r="M4" s="37">
        <v>1.1088</v>
      </c>
      <c r="N4" s="38">
        <v>8.157942386831273</v>
      </c>
      <c r="O4" s="38">
        <v>88.5</v>
      </c>
    </row>
    <row r="5" spans="1:15" x14ac:dyDescent="0.25">
      <c r="A5" s="2" t="s">
        <v>46</v>
      </c>
      <c r="B5" s="13">
        <v>42202</v>
      </c>
      <c r="C5" s="37">
        <v>25.316666666666663</v>
      </c>
      <c r="D5" s="38">
        <v>2085.8333333333335</v>
      </c>
      <c r="E5" s="39">
        <v>4.6550000000000002</v>
      </c>
      <c r="F5" s="38">
        <v>56.416666666666664</v>
      </c>
      <c r="G5" s="38">
        <v>0</v>
      </c>
      <c r="H5" s="37">
        <v>7.4416666666666664</v>
      </c>
      <c r="I5" s="37">
        <v>36.500000000000639</v>
      </c>
      <c r="J5" s="39">
        <v>4.1349000000000009</v>
      </c>
      <c r="K5" s="39">
        <v>1.8975000000000002</v>
      </c>
      <c r="L5" s="37">
        <v>0.64936666666666665</v>
      </c>
      <c r="M5" s="37">
        <v>2.6928000000000001</v>
      </c>
      <c r="N5" s="38">
        <v>1.5080305985167097</v>
      </c>
      <c r="O5" s="38">
        <v>23.166666666666668</v>
      </c>
    </row>
    <row r="6" spans="1:15" x14ac:dyDescent="0.25">
      <c r="B6" s="13"/>
    </row>
    <row r="7" spans="1:15" x14ac:dyDescent="0.25">
      <c r="B7" s="13"/>
    </row>
    <row r="8" spans="1:15" x14ac:dyDescent="0.25">
      <c r="B8" s="13"/>
    </row>
    <row r="9" spans="1:15" x14ac:dyDescent="0.25">
      <c r="B9" s="13"/>
    </row>
    <row r="10" spans="1:15" x14ac:dyDescent="0.25">
      <c r="B10" s="13"/>
    </row>
    <row r="11" spans="1:15" x14ac:dyDescent="0.25">
      <c r="B11" s="13"/>
    </row>
    <row r="12" spans="1:15" x14ac:dyDescent="0.25">
      <c r="B12" s="13"/>
    </row>
    <row r="13" spans="1:15" x14ac:dyDescent="0.25">
      <c r="B13" s="13"/>
    </row>
    <row r="14" spans="1:15" x14ac:dyDescent="0.25">
      <c r="B14" s="13"/>
    </row>
    <row r="15" spans="1:15" x14ac:dyDescent="0.25">
      <c r="B15" s="13"/>
    </row>
    <row r="16" spans="1:15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</vt:lpstr>
      <vt:lpstr>Work</vt:lpstr>
      <vt:lpstr>Individual</vt:lpstr>
      <vt:lpstr>Averages</vt:lpstr>
    </vt:vector>
  </TitlesOfParts>
  <Company>Information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rlhatch</dc:creator>
  <cp:lastModifiedBy>Information Technology</cp:lastModifiedBy>
  <cp:lastPrinted>2015-07-16T14:55:28Z</cp:lastPrinted>
  <dcterms:created xsi:type="dcterms:W3CDTF">2011-07-26T14:20:42Z</dcterms:created>
  <dcterms:modified xsi:type="dcterms:W3CDTF">2015-08-04T16:33:47Z</dcterms:modified>
</cp:coreProperties>
</file>