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  <sheet name="Work" sheetId="2" r:id="rId2"/>
    <sheet name="Individual" sheetId="3" r:id="rId3"/>
    <sheet name="Averages" sheetId="4" r:id="rId4"/>
  </sheets>
  <calcPr calcId="145621"/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4" i="2"/>
  <c r="K28" i="2"/>
  <c r="K29" i="2"/>
  <c r="K30" i="2"/>
  <c r="K31" i="2"/>
  <c r="P6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4" i="2"/>
  <c r="X5" i="2" l="1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4" i="2"/>
  <c r="E28" i="1" l="1"/>
  <c r="F28" i="1"/>
  <c r="G28" i="1"/>
  <c r="H28" i="1"/>
  <c r="I28" i="1"/>
  <c r="J28" i="1"/>
  <c r="K28" i="1"/>
  <c r="L28" i="1"/>
  <c r="M28" i="1"/>
  <c r="N28" i="1"/>
  <c r="O28" i="1"/>
  <c r="P28" i="1"/>
  <c r="K29" i="1" l="1"/>
  <c r="K30" i="1"/>
  <c r="K31" i="1"/>
  <c r="Q28" i="1" l="1"/>
  <c r="E29" i="1"/>
  <c r="F29" i="1"/>
  <c r="G29" i="1"/>
  <c r="H29" i="1"/>
  <c r="I29" i="1"/>
  <c r="J29" i="1"/>
  <c r="L29" i="1"/>
  <c r="M29" i="1"/>
  <c r="N29" i="1"/>
  <c r="O29" i="1"/>
  <c r="P29" i="1"/>
  <c r="Q29" i="1"/>
  <c r="E30" i="1"/>
  <c r="F30" i="1"/>
  <c r="G30" i="1"/>
  <c r="H30" i="1"/>
  <c r="I30" i="1"/>
  <c r="J30" i="1"/>
  <c r="L30" i="1"/>
  <c r="M30" i="1"/>
  <c r="N30" i="1"/>
  <c r="O30" i="1"/>
  <c r="P30" i="1"/>
  <c r="Q30" i="1"/>
  <c r="E31" i="1"/>
  <c r="F31" i="1"/>
  <c r="G31" i="1"/>
  <c r="H31" i="1"/>
  <c r="I31" i="1"/>
  <c r="J31" i="1"/>
  <c r="L31" i="1"/>
  <c r="M31" i="1"/>
  <c r="N31" i="1"/>
  <c r="O31" i="1"/>
  <c r="P31" i="1"/>
  <c r="Q31" i="1"/>
  <c r="E37" i="2" l="1"/>
  <c r="E38" i="2"/>
  <c r="E39" i="2"/>
  <c r="E40" i="2"/>
  <c r="E41" i="2"/>
  <c r="E36" i="2"/>
  <c r="F37" i="2"/>
  <c r="F38" i="2"/>
  <c r="F39" i="2"/>
  <c r="F40" i="2"/>
  <c r="F41" i="2"/>
  <c r="F36" i="2"/>
  <c r="C41" i="2"/>
  <c r="C40" i="2"/>
  <c r="B41" i="2"/>
  <c r="B40" i="2"/>
  <c r="D41" i="2"/>
  <c r="D40" i="2"/>
  <c r="D39" i="2"/>
  <c r="D38" i="2"/>
  <c r="D37" i="2"/>
  <c r="D36" i="2"/>
  <c r="G38" i="2" l="1"/>
  <c r="G36" i="2"/>
  <c r="G41" i="2"/>
  <c r="G37" i="2"/>
  <c r="G40" i="2"/>
  <c r="G39" i="2"/>
  <c r="F56" i="2"/>
  <c r="F55" i="2"/>
  <c r="F54" i="2"/>
  <c r="F53" i="2"/>
  <c r="E3" i="2" l="1"/>
  <c r="AY5" i="2" s="1"/>
  <c r="E4" i="2"/>
  <c r="AY6" i="2" s="1"/>
  <c r="E5" i="2"/>
  <c r="AY7" i="2" s="1"/>
  <c r="E6" i="2"/>
  <c r="AY8" i="2" s="1"/>
  <c r="E7" i="2"/>
  <c r="AY9" i="2" s="1"/>
  <c r="E8" i="2"/>
  <c r="AY10" i="2" s="1"/>
  <c r="E9" i="2"/>
  <c r="AY11" i="2" s="1"/>
  <c r="E10" i="2"/>
  <c r="AY12" i="2" s="1"/>
  <c r="E11" i="2"/>
  <c r="AY13" i="2" s="1"/>
  <c r="E12" i="2"/>
  <c r="AY14" i="2" s="1"/>
  <c r="E13" i="2"/>
  <c r="AY15" i="2" s="1"/>
  <c r="E14" i="2"/>
  <c r="AY16" i="2" s="1"/>
  <c r="E15" i="2"/>
  <c r="AY17" i="2" s="1"/>
  <c r="E16" i="2"/>
  <c r="AY18" i="2" s="1"/>
  <c r="E17" i="2"/>
  <c r="AY19" i="2" s="1"/>
  <c r="E18" i="2"/>
  <c r="AY20" i="2" s="1"/>
  <c r="E19" i="2"/>
  <c r="AY21" i="2" s="1"/>
  <c r="E20" i="2"/>
  <c r="AY22" i="2" s="1"/>
  <c r="E21" i="2"/>
  <c r="AY23" i="2" s="1"/>
  <c r="E22" i="2"/>
  <c r="AY24" i="2" s="1"/>
  <c r="E23" i="2"/>
  <c r="AY25" i="2" s="1"/>
  <c r="E24" i="2"/>
  <c r="AY26" i="2" s="1"/>
  <c r="E25" i="2"/>
  <c r="AY27" i="2" s="1"/>
  <c r="E26" i="2"/>
  <c r="AY28" i="2" s="1"/>
  <c r="E27" i="2"/>
  <c r="AY29" i="2" s="1"/>
  <c r="E28" i="2"/>
  <c r="AY30" i="2" s="1"/>
  <c r="E29" i="2"/>
  <c r="AY31" i="2" s="1"/>
  <c r="E2" i="2"/>
  <c r="AY4" i="2" s="1"/>
  <c r="F25" i="2" l="1"/>
  <c r="F21" i="2"/>
  <c r="F13" i="2"/>
  <c r="F9" i="2"/>
  <c r="F5" i="2"/>
  <c r="F28" i="2"/>
  <c r="B38" i="2" s="1"/>
  <c r="F24" i="2"/>
  <c r="F20" i="2"/>
  <c r="F16" i="2"/>
  <c r="F12" i="2"/>
  <c r="F8" i="2"/>
  <c r="F4" i="2"/>
  <c r="F27" i="2"/>
  <c r="B37" i="2" s="1"/>
  <c r="F23" i="2"/>
  <c r="F19" i="2"/>
  <c r="F15" i="2"/>
  <c r="F11" i="2"/>
  <c r="F7" i="2"/>
  <c r="F26" i="2"/>
  <c r="B36" i="2" s="1"/>
  <c r="C36" i="2"/>
  <c r="F22" i="2"/>
  <c r="F18" i="2"/>
  <c r="F14" i="2"/>
  <c r="F10" i="2"/>
  <c r="F6" i="2"/>
  <c r="F17" i="2"/>
  <c r="F29" i="2"/>
  <c r="B39" i="2" s="1"/>
  <c r="C38" i="2"/>
  <c r="F3" i="2"/>
  <c r="F2" i="2"/>
  <c r="C39" i="2"/>
  <c r="C37" i="2"/>
</calcChain>
</file>

<file path=xl/sharedStrings.xml><?xml version="1.0" encoding="utf-8"?>
<sst xmlns="http://schemas.openxmlformats.org/spreadsheetml/2006/main" count="207" uniqueCount="96">
  <si>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</si>
  <si>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</si>
  <si>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</si>
  <si>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</si>
  <si>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</si>
  <si>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</si>
  <si>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</si>
  <si>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</si>
  <si>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</si>
  <si>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</si>
  <si>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</si>
  <si>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</si>
  <si>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</si>
  <si>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</si>
  <si>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</si>
  <si>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</si>
  <si>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</si>
  <si>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</si>
  <si>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</si>
  <si>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</si>
  <si>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</si>
  <si>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</si>
  <si>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</si>
  <si>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</si>
  <si>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</si>
  <si>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</si>
  <si>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</si>
  <si>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</si>
  <si>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</si>
  <si>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</si>
  <si>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</si>
  <si>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</si>
  <si>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</si>
  <si>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</si>
  <si>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</si>
  <si>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</si>
  <si>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</si>
  <si>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</si>
  <si>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</si>
  <si>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</si>
  <si>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</si>
  <si>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</si>
  <si>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</si>
  <si>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</si>
  <si>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</si>
  <si>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</si>
  <si>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</si>
  <si>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</si>
  <si>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</si>
  <si>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</si>
  <si>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</si>
  <si>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</si>
  <si>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</si>
  <si>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</si>
  <si>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</si>
  <si>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</si>
  <si>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</si>
  <si>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</si>
  <si>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</si>
  <si>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</si>
  <si>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</si>
  <si>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</si>
  <si>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</si>
  <si>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</si>
  <si>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</si>
  <si>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</si>
  <si>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</si>
  <si>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</si>
  <si>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</si>
  <si>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</si>
  <si>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</si>
  <si>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</si>
  <si>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</si>
  <si>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</si>
  <si>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</si>
  <si>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</si>
  <si>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</si>
  <si>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</si>
  <si>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</si>
  <si>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</si>
  <si>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</si>
  <si>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</si>
  <si>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</si>
  <si>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</si>
  <si>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</si>
  <si>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</si>
  <si>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</si>
  <si>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</si>
  <si>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</si>
  <si>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</si>
  <si>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Dele Tap</t>
  </si>
  <si>
    <t>Dele 10/18</t>
  </si>
  <si>
    <t>Dele10/31</t>
  </si>
  <si>
    <t>Dele 10/24</t>
  </si>
  <si>
    <t xml:space="preserve"> Filter + Sample</t>
  </si>
  <si>
    <t>College Creek Alliance Water Quality Survey, Jan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</si>
</sst>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0" fontId="10" fillId="0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1</c:v>
                </c:pt>
                <c:pt idx="1">
                  <c:v>15</c:v>
                </c:pt>
                <c:pt idx="2">
                  <c:v>36</c:v>
                </c:pt>
                <c:pt idx="3">
                  <c:v>100</c:v>
                </c:pt>
                <c:pt idx="4">
                  <c:v>205</c:v>
                </c:pt>
                <c:pt idx="5">
                  <c:v>310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284928"/>
        <c:axId val="126286464"/>
      </c:scatterChart>
      <c:valAx>
        <c:axId val="1262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286464"/>
        <c:crosses val="autoZero"/>
        <c:crossBetween val="midCat"/>
      </c:valAx>
      <c:valAx>
        <c:axId val="126286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6284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1</c:v>
                </c:pt>
                <c:pt idx="1">
                  <c:v>15</c:v>
                </c:pt>
                <c:pt idx="2">
                  <c:v>36</c:v>
                </c:pt>
                <c:pt idx="3">
                  <c:v>100</c:v>
                </c:pt>
                <c:pt idx="4">
                  <c:v>205</c:v>
                </c:pt>
                <c:pt idx="5">
                  <c:v>310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04256"/>
        <c:axId val="126305792"/>
      </c:scatterChart>
      <c:valAx>
        <c:axId val="1263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305792"/>
        <c:crosses val="autoZero"/>
        <c:crossBetween val="midCat"/>
      </c:valAx>
      <c:valAx>
        <c:axId val="126305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304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Work!$AM$5:$AM$10</c:f>
              <c:numCache>
                <c:formatCode>General</c:formatCode>
                <c:ptCount val="6"/>
                <c:pt idx="0">
                  <c:v>0</c:v>
                </c:pt>
                <c:pt idx="1">
                  <c:v>34</c:v>
                </c:pt>
                <c:pt idx="2">
                  <c:v>122</c:v>
                </c:pt>
                <c:pt idx="3">
                  <c:v>425</c:v>
                </c:pt>
                <c:pt idx="4">
                  <c:v>1245</c:v>
                </c:pt>
                <c:pt idx="5">
                  <c:v>2770</c:v>
                </c:pt>
              </c:numCache>
            </c:numRef>
          </c:xVal>
          <c:yVal>
            <c:numRef>
              <c:f>Work!$AN$5:$AN$10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61824"/>
        <c:axId val="131663360"/>
      </c:scatterChart>
      <c:valAx>
        <c:axId val="1316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63360"/>
        <c:crosses val="autoZero"/>
        <c:crossBetween val="midCat"/>
      </c:valAx>
      <c:valAx>
        <c:axId val="13166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661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8259033245844271"/>
                  <c:y val="-5.9237386993292507E-2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0</c:v>
                </c:pt>
                <c:pt idx="1">
                  <c:v>49</c:v>
                </c:pt>
                <c:pt idx="2">
                  <c:v>97</c:v>
                </c:pt>
                <c:pt idx="3">
                  <c:v>203</c:v>
                </c:pt>
                <c:pt idx="4">
                  <c:v>424</c:v>
                </c:pt>
                <c:pt idx="5">
                  <c:v>627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92416"/>
        <c:axId val="131693952"/>
      </c:scatterChart>
      <c:valAx>
        <c:axId val="1316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693952"/>
        <c:crosses val="autoZero"/>
        <c:crossBetween val="midCat"/>
      </c:valAx>
      <c:valAx>
        <c:axId val="13169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692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0</xdr:colOff>
      <xdr:row>12</xdr:row>
      <xdr:rowOff>76200</xdr:rowOff>
    </xdr:from>
    <xdr:to>
      <xdr:col>45</xdr:col>
      <xdr:colOff>304800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19050</xdr:colOff>
      <xdr:row>11</xdr:row>
      <xdr:rowOff>76200</xdr:rowOff>
    </xdr:from>
    <xdr:to>
      <xdr:col>32</xdr:col>
      <xdr:colOff>323850</xdr:colOff>
      <xdr:row>25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/>
  </sheetViews>
  <sheetFormatPr defaultRowHeight="15" x14ac:dyDescent="0.25"/>
  <cols>
    <col min="2" max="2" width="19.42578125" customWidth="1"/>
  </cols>
  <sheetData>
    <row r="1" spans="1:17" x14ac:dyDescent="0.25">
      <c r="A1" s="2" t="s">
        <v>95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42026</v>
      </c>
      <c r="E4" s="6">
        <v>5.7</v>
      </c>
      <c r="F4" s="7">
        <v>431.2</v>
      </c>
      <c r="G4" s="8">
        <v>11.3</v>
      </c>
      <c r="H4" s="7">
        <v>90.2</v>
      </c>
      <c r="I4" s="7">
        <v>0</v>
      </c>
      <c r="J4" s="8">
        <v>7.64</v>
      </c>
      <c r="K4" s="17">
        <v>2.2999999999999687</v>
      </c>
      <c r="L4" s="15">
        <v>0.61362000000000005</v>
      </c>
      <c r="M4" s="41">
        <v>1.3149</v>
      </c>
      <c r="N4" s="17">
        <v>4.5625</v>
      </c>
      <c r="O4" s="14">
        <v>0</v>
      </c>
      <c r="P4" s="18">
        <f>(N4+O4)/M4</f>
        <v>3.4698456156361703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42026</v>
      </c>
      <c r="E5" s="6">
        <v>5.2</v>
      </c>
      <c r="F5" s="7">
        <v>485.4</v>
      </c>
      <c r="G5" s="8">
        <v>11.08</v>
      </c>
      <c r="H5" s="7">
        <v>87.5</v>
      </c>
      <c r="I5" s="28">
        <v>0</v>
      </c>
      <c r="J5" s="8">
        <v>7.59</v>
      </c>
      <c r="K5" s="17">
        <v>1.4999999999996128</v>
      </c>
      <c r="L5" s="15">
        <v>0.37012</v>
      </c>
      <c r="M5" s="41">
        <v>0</v>
      </c>
      <c r="N5" s="17">
        <v>16.388500000000001</v>
      </c>
      <c r="O5" s="14">
        <v>0.43020000000000003</v>
      </c>
      <c r="P5" s="29">
        <v>17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42026</v>
      </c>
      <c r="E6" s="6">
        <v>5.8</v>
      </c>
      <c r="F6" s="7">
        <v>498.8</v>
      </c>
      <c r="G6" s="8">
        <v>9.9700000000000006</v>
      </c>
      <c r="H6" s="7">
        <v>80</v>
      </c>
      <c r="I6" s="28">
        <v>0</v>
      </c>
      <c r="J6" s="8">
        <v>7.6</v>
      </c>
      <c r="K6" s="17">
        <v>3.4666666666668768</v>
      </c>
      <c r="L6" s="15">
        <v>1.1947733333333335</v>
      </c>
      <c r="M6" s="41">
        <v>4.87E-2</v>
      </c>
      <c r="N6" s="17">
        <v>12.920999999999999</v>
      </c>
      <c r="O6" s="14">
        <v>1.2428000000000001</v>
      </c>
      <c r="P6" s="29">
        <f t="shared" ref="P6:P27" si="0">(N6+O6)/M6</f>
        <v>290.83778234086242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42026</v>
      </c>
      <c r="E7" s="6">
        <v>4.9000000000000004</v>
      </c>
      <c r="F7" s="7">
        <v>277.5</v>
      </c>
      <c r="G7" s="8">
        <v>13.46</v>
      </c>
      <c r="H7" s="7">
        <v>105.5</v>
      </c>
      <c r="I7" s="28">
        <v>0</v>
      </c>
      <c r="J7" s="8">
        <v>7.79</v>
      </c>
      <c r="K7" s="17">
        <v>4.5999999999999375</v>
      </c>
      <c r="L7" s="15">
        <v>0.57466000000000006</v>
      </c>
      <c r="M7" s="41">
        <v>0</v>
      </c>
      <c r="N7" s="17">
        <v>13.577999999999999</v>
      </c>
      <c r="O7" s="14">
        <v>0.62140000000000006</v>
      </c>
      <c r="P7" s="29">
        <v>14</v>
      </c>
      <c r="Q7" s="7">
        <v>81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42026</v>
      </c>
      <c r="E8" s="6">
        <v>5.2</v>
      </c>
      <c r="F8" s="7">
        <v>224.3</v>
      </c>
      <c r="G8" s="8">
        <v>12.06</v>
      </c>
      <c r="H8" s="7">
        <v>95.2</v>
      </c>
      <c r="I8" s="28">
        <v>0</v>
      </c>
      <c r="J8" s="8">
        <v>7.75</v>
      </c>
      <c r="K8" s="17">
        <v>8.0000000000000071</v>
      </c>
      <c r="L8" s="15">
        <v>0.54544000000000004</v>
      </c>
      <c r="M8" s="41">
        <v>0.48699999999999999</v>
      </c>
      <c r="N8" s="17">
        <v>1.46</v>
      </c>
      <c r="O8" s="14">
        <v>0.23900000000000002</v>
      </c>
      <c r="P8" s="29">
        <f t="shared" si="0"/>
        <v>3.4887063655030803</v>
      </c>
      <c r="Q8" s="7">
        <v>46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42026</v>
      </c>
      <c r="E9" s="6">
        <v>5.8</v>
      </c>
      <c r="F9" s="7">
        <v>516</v>
      </c>
      <c r="G9" s="8">
        <v>11.4</v>
      </c>
      <c r="H9" s="7">
        <v>91.5</v>
      </c>
      <c r="I9" s="28">
        <v>0</v>
      </c>
      <c r="J9" s="8">
        <v>6.96</v>
      </c>
      <c r="K9" s="17">
        <v>2.4999999999999467</v>
      </c>
      <c r="L9" s="15">
        <v>0.69153999999999993</v>
      </c>
      <c r="M9" s="41">
        <v>0.24349999999999999</v>
      </c>
      <c r="N9" s="17">
        <v>38.397999999999996</v>
      </c>
      <c r="O9" s="14">
        <v>0</v>
      </c>
      <c r="P9" s="29">
        <f t="shared" si="0"/>
        <v>157.69199178644763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42026</v>
      </c>
      <c r="E10" s="6">
        <v>5.5</v>
      </c>
      <c r="F10" s="7">
        <v>803</v>
      </c>
      <c r="G10" s="8">
        <v>7.12</v>
      </c>
      <c r="H10" s="7">
        <v>56.6</v>
      </c>
      <c r="I10" s="28">
        <v>0</v>
      </c>
      <c r="J10" s="8">
        <v>6.94</v>
      </c>
      <c r="K10" s="17">
        <v>6.1666666666670977</v>
      </c>
      <c r="L10" s="15">
        <v>0.86036666666666672</v>
      </c>
      <c r="M10" s="41">
        <v>4.87E-2</v>
      </c>
      <c r="N10" s="17">
        <v>17.994499999999999</v>
      </c>
      <c r="O10" s="14">
        <v>6.5486000000000004</v>
      </c>
      <c r="P10" s="29">
        <f t="shared" si="0"/>
        <v>503.96509240246405</v>
      </c>
      <c r="Q10" s="7">
        <v>105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42026</v>
      </c>
      <c r="E11" s="6">
        <v>5.2</v>
      </c>
      <c r="F11" s="7">
        <v>308</v>
      </c>
      <c r="G11" s="8">
        <v>13.5</v>
      </c>
      <c r="H11" s="7">
        <v>106.9</v>
      </c>
      <c r="I11" s="28">
        <v>0</v>
      </c>
      <c r="J11" s="8">
        <v>7.46</v>
      </c>
      <c r="K11" s="17">
        <v>3.142857142857431</v>
      </c>
      <c r="L11" s="15">
        <v>0.77920000000000011</v>
      </c>
      <c r="M11" s="41">
        <v>4.87E-2</v>
      </c>
      <c r="N11" s="17">
        <v>2.19</v>
      </c>
      <c r="O11" s="14">
        <v>0.43020000000000003</v>
      </c>
      <c r="P11" s="29">
        <f t="shared" si="0"/>
        <v>53.802874743326491</v>
      </c>
      <c r="Q11" s="7">
        <v>94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42026</v>
      </c>
      <c r="E12" s="6">
        <v>3.6</v>
      </c>
      <c r="F12" s="7">
        <v>3079</v>
      </c>
      <c r="G12" s="8">
        <v>11.15</v>
      </c>
      <c r="H12" s="7">
        <v>84.4</v>
      </c>
      <c r="I12" s="28">
        <v>33</v>
      </c>
      <c r="J12" s="8">
        <v>7.32</v>
      </c>
      <c r="K12" s="18">
        <v>19.333333333332686</v>
      </c>
      <c r="L12" s="15">
        <v>2.9869333333333339</v>
      </c>
      <c r="M12" s="41">
        <v>0.3896</v>
      </c>
      <c r="N12" s="17">
        <v>0</v>
      </c>
      <c r="O12" s="14">
        <v>1.4818</v>
      </c>
      <c r="P12" s="29">
        <f t="shared" si="0"/>
        <v>3.8033880903490758</v>
      </c>
      <c r="Q12" s="7">
        <v>30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42026</v>
      </c>
      <c r="E13" s="6">
        <v>5.4</v>
      </c>
      <c r="F13" s="7">
        <v>6720</v>
      </c>
      <c r="G13" s="8">
        <v>13.02</v>
      </c>
      <c r="H13" s="7">
        <v>102.2</v>
      </c>
      <c r="I13" s="7">
        <v>0</v>
      </c>
      <c r="J13" s="8">
        <v>7.28</v>
      </c>
      <c r="K13" s="17">
        <v>15.555555555555816</v>
      </c>
      <c r="L13" s="15">
        <v>0.11904444444444447</v>
      </c>
      <c r="M13" s="41">
        <v>0.34089999999999998</v>
      </c>
      <c r="N13" s="17">
        <v>7.8109999999999999</v>
      </c>
      <c r="O13" s="14">
        <v>1.0994000000000002</v>
      </c>
      <c r="P13" s="29">
        <f t="shared" si="0"/>
        <v>26.137870343209151</v>
      </c>
      <c r="Q13" s="7">
        <v>38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42026</v>
      </c>
      <c r="E14" s="6">
        <v>4.5999999999999996</v>
      </c>
      <c r="F14" s="7">
        <v>284.7</v>
      </c>
      <c r="G14" s="8">
        <v>11.53</v>
      </c>
      <c r="H14" s="7">
        <v>89.7</v>
      </c>
      <c r="I14" s="28">
        <v>0</v>
      </c>
      <c r="J14" s="8">
        <v>7.61</v>
      </c>
      <c r="K14" s="17">
        <v>5.2000000000003155</v>
      </c>
      <c r="L14" s="15">
        <v>0.45778000000000002</v>
      </c>
      <c r="M14" s="41">
        <v>9.74E-2</v>
      </c>
      <c r="N14" s="17">
        <v>0</v>
      </c>
      <c r="O14" s="14">
        <v>0</v>
      </c>
      <c r="P14" s="29">
        <f t="shared" si="0"/>
        <v>0</v>
      </c>
      <c r="Q14" s="7">
        <v>92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42026</v>
      </c>
      <c r="E15" s="6">
        <v>4.2</v>
      </c>
      <c r="F15" s="7">
        <v>241.6</v>
      </c>
      <c r="G15" s="8">
        <v>14.47</v>
      </c>
      <c r="H15" s="7">
        <v>111.1</v>
      </c>
      <c r="I15" s="28">
        <v>66</v>
      </c>
      <c r="J15" s="8">
        <v>7.64</v>
      </c>
      <c r="K15" s="17">
        <v>1.0999999999996568</v>
      </c>
      <c r="L15" s="15">
        <v>0.19966999999999999</v>
      </c>
      <c r="M15" s="41">
        <v>4.87E-2</v>
      </c>
      <c r="N15" s="17">
        <v>0</v>
      </c>
      <c r="O15" s="14">
        <v>0</v>
      </c>
      <c r="P15" s="29">
        <f t="shared" si="0"/>
        <v>0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42026</v>
      </c>
      <c r="E16" s="6">
        <v>4.5</v>
      </c>
      <c r="F16" s="7">
        <v>3444</v>
      </c>
      <c r="G16" s="8">
        <v>12.76</v>
      </c>
      <c r="H16" s="7">
        <v>98.9</v>
      </c>
      <c r="I16" s="28">
        <v>0</v>
      </c>
      <c r="J16" s="8">
        <v>7.4</v>
      </c>
      <c r="K16" s="17">
        <v>14.571428571427601</v>
      </c>
      <c r="L16" s="15">
        <v>2.0593142857142857</v>
      </c>
      <c r="M16" s="41">
        <v>0.34089999999999998</v>
      </c>
      <c r="N16" s="17">
        <v>0.40149999999999997</v>
      </c>
      <c r="O16" s="14">
        <v>1.5296000000000001</v>
      </c>
      <c r="P16" s="29">
        <f t="shared" si="0"/>
        <v>5.664711058961573</v>
      </c>
      <c r="Q16" s="7">
        <v>38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42026</v>
      </c>
      <c r="E17" s="6">
        <v>3.9</v>
      </c>
      <c r="F17" s="7">
        <v>1044</v>
      </c>
      <c r="G17" s="8">
        <v>10.73</v>
      </c>
      <c r="H17" s="7">
        <v>81.599999999999994</v>
      </c>
      <c r="I17" s="28">
        <v>0</v>
      </c>
      <c r="J17" s="8">
        <v>7.45</v>
      </c>
      <c r="K17" s="17">
        <v>10.285714285714421</v>
      </c>
      <c r="L17" s="15">
        <v>2.6576285714285715</v>
      </c>
      <c r="M17" s="41">
        <v>0.97399999999999998</v>
      </c>
      <c r="N17" s="17">
        <v>3.3944999999999999</v>
      </c>
      <c r="O17" s="14">
        <v>2.629</v>
      </c>
      <c r="P17" s="29">
        <f t="shared" si="0"/>
        <v>6.1842915811088304</v>
      </c>
      <c r="Q17" s="7">
        <v>39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42026</v>
      </c>
      <c r="E18" s="6">
        <v>5.3</v>
      </c>
      <c r="F18" s="7">
        <v>745</v>
      </c>
      <c r="G18" s="8">
        <v>11.13</v>
      </c>
      <c r="H18" s="7">
        <v>88.2</v>
      </c>
      <c r="I18" s="7">
        <v>0</v>
      </c>
      <c r="J18" s="8">
        <v>7.33</v>
      </c>
      <c r="K18" s="17">
        <v>1.9999999999997797</v>
      </c>
      <c r="L18" s="15">
        <v>0.37012</v>
      </c>
      <c r="M18" s="41">
        <v>0.14610000000000001</v>
      </c>
      <c r="N18" s="17">
        <v>25.951499999999999</v>
      </c>
      <c r="O18" s="14">
        <v>4.7800000000000002E-2</v>
      </c>
      <c r="P18" s="29">
        <f t="shared" si="0"/>
        <v>177.95550992470908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42026</v>
      </c>
      <c r="E19" s="6">
        <v>5.5</v>
      </c>
      <c r="F19" s="7">
        <v>481.1</v>
      </c>
      <c r="G19" s="8">
        <v>13.3</v>
      </c>
      <c r="H19" s="7">
        <v>105.6</v>
      </c>
      <c r="I19" s="28">
        <v>0</v>
      </c>
      <c r="J19" s="8">
        <v>7.83</v>
      </c>
      <c r="K19" s="17">
        <v>12.999999999999309</v>
      </c>
      <c r="L19" s="15">
        <v>2.7434333333333334</v>
      </c>
      <c r="M19" s="41">
        <v>0.58440000000000003</v>
      </c>
      <c r="N19" s="17">
        <v>1.8979999999999999</v>
      </c>
      <c r="O19" s="14">
        <v>0.62140000000000006</v>
      </c>
      <c r="P19" s="29">
        <f t="shared" si="0"/>
        <v>4.3110882956878847</v>
      </c>
      <c r="Q19" s="7">
        <v>32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42026</v>
      </c>
      <c r="E20" s="6">
        <v>6</v>
      </c>
      <c r="F20" s="7">
        <v>346.7</v>
      </c>
      <c r="G20" s="8">
        <v>13.18</v>
      </c>
      <c r="H20" s="7">
        <v>105.5</v>
      </c>
      <c r="I20" s="28">
        <v>33</v>
      </c>
      <c r="J20" s="8">
        <v>7.85</v>
      </c>
      <c r="K20" s="17">
        <v>12.799999999999478</v>
      </c>
      <c r="L20" s="15">
        <v>0.74024000000000001</v>
      </c>
      <c r="M20" s="41">
        <v>0.1948</v>
      </c>
      <c r="N20" s="17">
        <v>3.9784999999999999</v>
      </c>
      <c r="O20" s="14">
        <v>0.71700000000000008</v>
      </c>
      <c r="P20" s="29">
        <f t="shared" si="0"/>
        <v>24.104209445585216</v>
      </c>
      <c r="Q20" s="7">
        <v>40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42026</v>
      </c>
      <c r="E21" s="6">
        <v>6.5</v>
      </c>
      <c r="F21" s="7">
        <v>648</v>
      </c>
      <c r="G21" s="8">
        <v>12.21</v>
      </c>
      <c r="H21" s="7">
        <v>99.4</v>
      </c>
      <c r="I21" s="28">
        <v>0</v>
      </c>
      <c r="J21" s="8">
        <v>7.75</v>
      </c>
      <c r="K21" s="17">
        <v>11.333333333333567</v>
      </c>
      <c r="L21" s="15">
        <v>2.8570666666666673</v>
      </c>
      <c r="M21" s="41">
        <v>0.92530000000000001</v>
      </c>
      <c r="N21" s="17">
        <v>4.5989999999999993</v>
      </c>
      <c r="O21" s="14">
        <v>1.0038</v>
      </c>
      <c r="P21" s="29">
        <f t="shared" si="0"/>
        <v>6.0551172592672637</v>
      </c>
      <c r="Q21" s="7">
        <v>40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42026</v>
      </c>
      <c r="E22" s="6">
        <v>3.5</v>
      </c>
      <c r="F22" s="7">
        <v>987</v>
      </c>
      <c r="G22" s="8">
        <v>9.68</v>
      </c>
      <c r="H22" s="7">
        <v>72.8</v>
      </c>
      <c r="I22" s="28">
        <v>0</v>
      </c>
      <c r="J22" s="8">
        <v>7.64</v>
      </c>
      <c r="K22" s="17">
        <v>9.800000000000253</v>
      </c>
      <c r="L22" s="15">
        <v>1.58762</v>
      </c>
      <c r="M22" s="41">
        <v>0.53569999999999995</v>
      </c>
      <c r="N22" s="17">
        <v>2.5914999999999999</v>
      </c>
      <c r="O22" s="14">
        <v>2.1510000000000002</v>
      </c>
      <c r="P22" s="29">
        <f t="shared" si="0"/>
        <v>8.8529027440731749</v>
      </c>
      <c r="Q22" s="7">
        <v>49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42026</v>
      </c>
      <c r="E23" s="6">
        <v>4.7</v>
      </c>
      <c r="F23" s="7">
        <v>246.4</v>
      </c>
      <c r="G23" s="8">
        <v>14.34</v>
      </c>
      <c r="H23" s="7">
        <v>111.8</v>
      </c>
      <c r="I23" s="28">
        <v>0</v>
      </c>
      <c r="J23" s="8">
        <v>7.87</v>
      </c>
      <c r="K23" s="17">
        <v>5.9999999999993392</v>
      </c>
      <c r="L23" s="15">
        <v>1.3514249999999999</v>
      </c>
      <c r="M23" s="41">
        <v>0.1948</v>
      </c>
      <c r="N23" s="17">
        <v>1.3504999999999998</v>
      </c>
      <c r="O23" s="14">
        <v>1.0038</v>
      </c>
      <c r="P23" s="29">
        <f t="shared" si="0"/>
        <v>12.085728952772072</v>
      </c>
      <c r="Q23" s="7">
        <v>69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42026</v>
      </c>
      <c r="E24" s="6">
        <v>6.4</v>
      </c>
      <c r="F24" s="7">
        <v>256.89999999999998</v>
      </c>
      <c r="G24" s="8">
        <v>10.49</v>
      </c>
      <c r="H24" s="7">
        <v>85.1</v>
      </c>
      <c r="I24" s="28">
        <v>0</v>
      </c>
      <c r="J24" s="8">
        <v>7.68</v>
      </c>
      <c r="K24" s="17">
        <v>3.4285714285716855</v>
      </c>
      <c r="L24" s="15">
        <v>0.81398571428571431</v>
      </c>
      <c r="M24" s="41">
        <v>0.1948</v>
      </c>
      <c r="N24" s="17">
        <v>4.1974999999999998</v>
      </c>
      <c r="O24" s="14">
        <v>0</v>
      </c>
      <c r="P24" s="29">
        <f t="shared" si="0"/>
        <v>21.547741273100616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42026</v>
      </c>
      <c r="E25" s="6">
        <v>7.7</v>
      </c>
      <c r="F25" s="7">
        <v>562</v>
      </c>
      <c r="G25" s="8">
        <v>11.09</v>
      </c>
      <c r="H25" s="7">
        <v>93.2</v>
      </c>
      <c r="I25" s="28">
        <v>0</v>
      </c>
      <c r="J25" s="8">
        <v>7.42</v>
      </c>
      <c r="K25" s="17">
        <v>3.2000000000000917</v>
      </c>
      <c r="L25" s="15">
        <v>0.81816</v>
      </c>
      <c r="M25" s="41">
        <v>0.14610000000000001</v>
      </c>
      <c r="N25" s="17">
        <v>36.244499999999995</v>
      </c>
      <c r="O25" s="14">
        <v>3.0114000000000001</v>
      </c>
      <c r="P25" s="29">
        <f t="shared" si="0"/>
        <v>268.6919917864476</v>
      </c>
      <c r="Q25" s="7">
        <v>120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42026</v>
      </c>
      <c r="E26" s="6">
        <v>3.2</v>
      </c>
      <c r="F26" s="7">
        <v>1366</v>
      </c>
      <c r="G26" s="8">
        <v>12.11</v>
      </c>
      <c r="H26" s="7">
        <v>92.7</v>
      </c>
      <c r="I26" s="28">
        <v>0</v>
      </c>
      <c r="J26" s="8">
        <v>7.63</v>
      </c>
      <c r="K26" s="17">
        <v>32.400000000000873</v>
      </c>
      <c r="L26" s="15">
        <v>2.4934400000000001</v>
      </c>
      <c r="M26" s="41">
        <v>0.43830000000000002</v>
      </c>
      <c r="N26" s="17">
        <v>5.9494999999999996</v>
      </c>
      <c r="O26" s="14">
        <v>1.9120000000000001</v>
      </c>
      <c r="P26" s="29">
        <f t="shared" si="0"/>
        <v>17.936344969199176</v>
      </c>
      <c r="Q26" s="7">
        <v>23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42026</v>
      </c>
      <c r="E27" s="6">
        <v>16.8</v>
      </c>
      <c r="F27" s="7">
        <v>1372</v>
      </c>
      <c r="G27" s="8">
        <v>9.14</v>
      </c>
      <c r="H27" s="7">
        <v>94.4</v>
      </c>
      <c r="I27" s="7">
        <v>0</v>
      </c>
      <c r="J27" s="8">
        <v>8.4</v>
      </c>
      <c r="K27" s="17">
        <v>8.1999999999999851</v>
      </c>
      <c r="L27" s="15">
        <v>0.62336000000000003</v>
      </c>
      <c r="M27" s="41">
        <v>5.4057000000000004</v>
      </c>
      <c r="N27" s="17">
        <v>12.6655</v>
      </c>
      <c r="O27" s="14">
        <v>0</v>
      </c>
      <c r="P27" s="29">
        <f t="shared" si="0"/>
        <v>2.3429898070555151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1">
        <f t="shared" ref="E28:Q28" si="1">AVERAGE(E4:E27)</f>
        <v>5.6291666666666673</v>
      </c>
      <c r="F28" s="11">
        <f t="shared" si="1"/>
        <v>1057.0250000000001</v>
      </c>
      <c r="G28" s="11">
        <f t="shared" si="1"/>
        <v>11.675833333333335</v>
      </c>
      <c r="H28" s="11">
        <f t="shared" si="1"/>
        <v>92.916666666666671</v>
      </c>
      <c r="I28" s="11">
        <f t="shared" si="1"/>
        <v>5.5</v>
      </c>
      <c r="J28" s="11">
        <f t="shared" si="1"/>
        <v>7.576249999999999</v>
      </c>
      <c r="K28" s="11">
        <f t="shared" si="1"/>
        <v>8.3285052910052375</v>
      </c>
      <c r="L28" s="11">
        <f t="shared" si="1"/>
        <v>1.1878725562169312</v>
      </c>
      <c r="M28" s="11">
        <f t="shared" si="1"/>
        <v>0.547875</v>
      </c>
      <c r="N28" s="11">
        <f t="shared" si="1"/>
        <v>9.1052291666666658</v>
      </c>
      <c r="O28" s="11">
        <f t="shared" si="1"/>
        <v>1.1133416666666667</v>
      </c>
      <c r="P28" s="11">
        <f t="shared" si="1"/>
        <v>67.913757449406916</v>
      </c>
      <c r="Q28" s="11">
        <f t="shared" si="1"/>
        <v>79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5.3222222222222229</v>
      </c>
      <c r="F29" s="11">
        <f t="shared" ref="F29:Q29" si="2">AVERAGE(F4,F5,F6,F9,F10,F18,F21,F24,F25)</f>
        <v>549.58888888888885</v>
      </c>
      <c r="G29" s="12">
        <f t="shared" si="2"/>
        <v>10.643333333333334</v>
      </c>
      <c r="H29" s="11">
        <f t="shared" si="2"/>
        <v>85.744444444444454</v>
      </c>
      <c r="I29" s="11">
        <f t="shared" si="2"/>
        <v>0</v>
      </c>
      <c r="J29" s="12">
        <f t="shared" si="2"/>
        <v>7.434444444444444</v>
      </c>
      <c r="K29" s="10">
        <f t="shared" si="2"/>
        <v>3.9883597883598472</v>
      </c>
      <c r="L29" s="12">
        <f t="shared" si="2"/>
        <v>0.9544169312169315</v>
      </c>
      <c r="M29" s="12">
        <f>AVERAGE(M27,M5,M6,M9,M10,M18,M21,M24,M25)</f>
        <v>0.79543333333333333</v>
      </c>
      <c r="N29" s="10">
        <f t="shared" si="2"/>
        <v>17.917444444444445</v>
      </c>
      <c r="O29" s="10">
        <f t="shared" si="2"/>
        <v>1.3649555555555557</v>
      </c>
      <c r="P29" s="11">
        <f t="shared" si="2"/>
        <v>160.80167470988167</v>
      </c>
      <c r="Q29" s="11">
        <f t="shared" si="2"/>
        <v>109.44444444444444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5.3749999999999991</v>
      </c>
      <c r="F30" s="11">
        <f t="shared" ref="F30:Q30" si="3">AVERAGE(F7,F8,F11,F14,F15,F19,F20,F23)</f>
        <v>301.28749999999997</v>
      </c>
      <c r="G30" s="12">
        <f t="shared" si="3"/>
        <v>13.23</v>
      </c>
      <c r="H30" s="11">
        <f t="shared" si="3"/>
        <v>103.91249999999999</v>
      </c>
      <c r="I30" s="11">
        <f t="shared" si="3"/>
        <v>12.375</v>
      </c>
      <c r="J30" s="12">
        <f t="shared" si="3"/>
        <v>7.7249999999999996</v>
      </c>
      <c r="K30" s="10">
        <f t="shared" si="3"/>
        <v>6.730357142856934</v>
      </c>
      <c r="L30" s="12">
        <f t="shared" si="3"/>
        <v>0.92398104166666661</v>
      </c>
      <c r="M30" s="12">
        <f t="shared" si="3"/>
        <v>0.20697500000000002</v>
      </c>
      <c r="N30" s="10">
        <f t="shared" si="3"/>
        <v>3.0568750000000002</v>
      </c>
      <c r="O30" s="10">
        <f t="shared" si="3"/>
        <v>0.4541</v>
      </c>
      <c r="P30" s="11">
        <f t="shared" si="3"/>
        <v>13.974075975359343</v>
      </c>
      <c r="Q30" s="11">
        <f t="shared" si="3"/>
        <v>71.75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6.7166666666666659</v>
      </c>
      <c r="F31" s="11">
        <f t="shared" ref="F31:Q31" si="4">AVERAGE(F12,F13,F16,F17,F22,F26)</f>
        <v>2773.3333333333335</v>
      </c>
      <c r="G31" s="12">
        <f t="shared" si="4"/>
        <v>11.574999999999998</v>
      </c>
      <c r="H31" s="11">
        <f t="shared" si="4"/>
        <v>88.766666666666666</v>
      </c>
      <c r="I31" s="11">
        <f t="shared" si="4"/>
        <v>5.5</v>
      </c>
      <c r="J31" s="12">
        <f t="shared" si="4"/>
        <v>7.4533333333333331</v>
      </c>
      <c r="K31" s="10">
        <f t="shared" si="4"/>
        <v>16.991005291005276</v>
      </c>
      <c r="L31" s="12">
        <f t="shared" si="4"/>
        <v>1.9839967724867724</v>
      </c>
      <c r="M31" s="12">
        <f t="shared" si="4"/>
        <v>0.50323333333333331</v>
      </c>
      <c r="N31" s="10">
        <f t="shared" si="4"/>
        <v>3.3580000000000001</v>
      </c>
      <c r="O31" s="10">
        <f t="shared" si="4"/>
        <v>1.8004666666666669</v>
      </c>
      <c r="P31" s="11">
        <f t="shared" si="4"/>
        <v>11.429918131150165</v>
      </c>
      <c r="Q31" s="11">
        <f t="shared" si="4"/>
        <v>36.166666666666664</v>
      </c>
    </row>
    <row r="35" spans="2:8" x14ac:dyDescent="0.25">
      <c r="B35" s="3" t="s">
        <v>56</v>
      </c>
      <c r="C35" s="3"/>
      <c r="D35" s="3"/>
      <c r="F35" s="3"/>
      <c r="G35" s="3"/>
      <c r="H35" s="3"/>
    </row>
    <row r="36" spans="2:8" x14ac:dyDescent="0.25">
      <c r="B36" s="3" t="s">
        <v>57</v>
      </c>
      <c r="C36" s="3"/>
      <c r="D36" s="3"/>
      <c r="E36" s="3"/>
      <c r="F36" s="3"/>
      <c r="G36" s="3"/>
      <c r="H36" s="3"/>
    </row>
    <row r="37" spans="2:8" x14ac:dyDescent="0.25">
      <c r="B37" s="3" t="s">
        <v>58</v>
      </c>
      <c r="C37" s="3"/>
      <c r="D37" s="3"/>
      <c r="E37" s="3"/>
      <c r="F37" s="3"/>
      <c r="G37" s="3"/>
      <c r="H37" s="3"/>
    </row>
    <row r="38" spans="2:8" x14ac:dyDescent="0.25">
      <c r="B38" s="3" t="s">
        <v>59</v>
      </c>
      <c r="C38" s="3"/>
      <c r="D38" s="3"/>
      <c r="E38" s="3"/>
      <c r="F38" s="3"/>
      <c r="G38" s="3" t="s">
        <v>60</v>
      </c>
      <c r="H38" s="3"/>
    </row>
    <row r="39" spans="2:8" x14ac:dyDescent="0.25">
      <c r="B39" s="3" t="s">
        <v>61</v>
      </c>
      <c r="C39" s="3"/>
      <c r="D39" s="3"/>
      <c r="E39" s="3"/>
      <c r="F39" s="3"/>
      <c r="G39" s="3"/>
      <c r="H39" s="3"/>
    </row>
    <row r="40" spans="2:8" x14ac:dyDescent="0.25">
      <c r="B40" s="3" t="s">
        <v>62</v>
      </c>
      <c r="C40" s="3"/>
      <c r="D40" s="3"/>
      <c r="E40" s="3"/>
      <c r="F40" s="3" t="s">
        <v>63</v>
      </c>
      <c r="G40" s="3"/>
      <c r="H40" s="3"/>
    </row>
    <row r="41" spans="2:8" x14ac:dyDescent="0.25">
      <c r="B41" s="3" t="s">
        <v>64</v>
      </c>
      <c r="C41" s="3"/>
      <c r="D41" s="3"/>
      <c r="E41" s="3"/>
      <c r="F41" s="3" t="s">
        <v>65</v>
      </c>
      <c r="G41" s="3"/>
      <c r="H41" s="3"/>
    </row>
    <row r="42" spans="2:8" x14ac:dyDescent="0.25">
      <c r="B42" s="3" t="s">
        <v>66</v>
      </c>
      <c r="C42" s="3"/>
      <c r="D42" s="3"/>
      <c r="E42" s="3"/>
      <c r="F42" s="3"/>
      <c r="G42" s="3"/>
      <c r="H42" s="3"/>
    </row>
    <row r="43" spans="2:8" x14ac:dyDescent="0.25">
      <c r="B43" s="3" t="s">
        <v>67</v>
      </c>
      <c r="C43" s="3"/>
      <c r="D43" s="3"/>
      <c r="E43" s="3"/>
      <c r="F43" s="3"/>
      <c r="G43" s="3"/>
      <c r="H43" s="3"/>
    </row>
    <row r="44" spans="2:8" x14ac:dyDescent="0.25">
      <c r="B44" s="3" t="s">
        <v>68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workbookViewId="0"/>
  </sheetViews>
  <sheetFormatPr defaultRowHeight="15" x14ac:dyDescent="0.25"/>
  <cols>
    <col min="1" max="1" width="15.28515625" style="19" bestFit="1" customWidth="1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8" width="9.140625" style="19"/>
    <col min="9" max="9" width="9.85546875" style="19" customWidth="1"/>
    <col min="10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94</v>
      </c>
      <c r="D1" s="19" t="s">
        <v>53</v>
      </c>
      <c r="E1" s="19" t="s">
        <v>77</v>
      </c>
      <c r="F1" s="19" t="s">
        <v>54</v>
      </c>
      <c r="I1" s="20" t="s">
        <v>83</v>
      </c>
      <c r="K1" s="21" t="s">
        <v>85</v>
      </c>
      <c r="V1" s="20" t="s">
        <v>83</v>
      </c>
      <c r="X1" s="21" t="s">
        <v>86</v>
      </c>
      <c r="AI1" s="20" t="s">
        <v>83</v>
      </c>
      <c r="AL1" s="21" t="s">
        <v>87</v>
      </c>
      <c r="AV1" s="20" t="s">
        <v>84</v>
      </c>
    </row>
    <row r="2" spans="1:54" x14ac:dyDescent="0.25">
      <c r="A2" s="19">
        <v>1</v>
      </c>
      <c r="B2" s="19">
        <v>3.2627999999999999</v>
      </c>
      <c r="C2" s="19">
        <v>3.2650999999999999</v>
      </c>
      <c r="D2" s="19">
        <v>1000</v>
      </c>
      <c r="E2" s="22">
        <f>1000/D2</f>
        <v>1</v>
      </c>
      <c r="F2" s="40">
        <f>((C2-B2)*1000)*E2</f>
        <v>2.2999999999999687</v>
      </c>
      <c r="G2" s="23"/>
    </row>
    <row r="3" spans="1:54" x14ac:dyDescent="0.25">
      <c r="A3" s="19">
        <v>2</v>
      </c>
      <c r="B3" s="24">
        <v>3.2644000000000002</v>
      </c>
      <c r="C3" s="24">
        <v>3.2658999999999998</v>
      </c>
      <c r="D3" s="19">
        <v>1000</v>
      </c>
      <c r="E3" s="22">
        <f t="shared" ref="E3:E29" si="0">1000/D3</f>
        <v>1</v>
      </c>
      <c r="F3" s="40">
        <f t="shared" ref="F3:F29" si="1">((C3-B3)*1000)*E3</f>
        <v>1.4999999999996128</v>
      </c>
      <c r="G3" s="23"/>
      <c r="I3" s="19" t="s">
        <v>47</v>
      </c>
      <c r="J3" s="19" t="s">
        <v>52</v>
      </c>
      <c r="K3" s="19" t="s">
        <v>89</v>
      </c>
      <c r="M3" s="19" t="s">
        <v>49</v>
      </c>
      <c r="V3" s="19" t="s">
        <v>47</v>
      </c>
      <c r="W3" s="19" t="s">
        <v>52</v>
      </c>
      <c r="X3" s="19" t="s">
        <v>89</v>
      </c>
      <c r="Z3" s="19" t="s">
        <v>82</v>
      </c>
      <c r="AI3" s="19" t="s">
        <v>47</v>
      </c>
      <c r="AJ3" s="19" t="s">
        <v>52</v>
      </c>
      <c r="AK3" s="19" t="s">
        <v>89</v>
      </c>
      <c r="AM3" s="19" t="s">
        <v>88</v>
      </c>
      <c r="AV3" s="19" t="s">
        <v>47</v>
      </c>
      <c r="AW3" s="19" t="s">
        <v>52</v>
      </c>
      <c r="AX3" s="19" t="s">
        <v>89</v>
      </c>
      <c r="AY3" s="19" t="s">
        <v>55</v>
      </c>
      <c r="BA3" s="19" t="s">
        <v>55</v>
      </c>
    </row>
    <row r="4" spans="1:54" x14ac:dyDescent="0.25">
      <c r="A4" s="19">
        <v>3</v>
      </c>
      <c r="B4" s="24">
        <v>3.2324999999999999</v>
      </c>
      <c r="C4" s="24">
        <v>3.2351000000000001</v>
      </c>
      <c r="D4" s="19">
        <v>750</v>
      </c>
      <c r="E4" s="22">
        <f t="shared" si="0"/>
        <v>1.3333333333333333</v>
      </c>
      <c r="F4" s="40">
        <f t="shared" si="1"/>
        <v>3.4666666666668768</v>
      </c>
      <c r="G4" s="23"/>
      <c r="I4" s="19">
        <v>1</v>
      </c>
      <c r="J4" s="43">
        <v>27</v>
      </c>
      <c r="K4" s="22">
        <f>J4*0.0487</f>
        <v>1.3149</v>
      </c>
      <c r="M4" s="19" t="s">
        <v>50</v>
      </c>
      <c r="N4" s="19" t="s">
        <v>51</v>
      </c>
      <c r="V4" s="19">
        <v>1</v>
      </c>
      <c r="W4" s="19">
        <v>0</v>
      </c>
      <c r="X4" s="22">
        <f>W4*0.0478</f>
        <v>0</v>
      </c>
      <c r="Z4" s="19" t="s">
        <v>50</v>
      </c>
      <c r="AA4" s="19" t="s">
        <v>51</v>
      </c>
      <c r="AI4" s="19">
        <v>1</v>
      </c>
      <c r="AJ4" s="44">
        <v>125</v>
      </c>
      <c r="AK4" s="22">
        <f>(AJ4)*0.0365</f>
        <v>4.5625</v>
      </c>
      <c r="AM4" s="19" t="s">
        <v>50</v>
      </c>
      <c r="AN4" s="19" t="s">
        <v>51</v>
      </c>
      <c r="AV4" s="19">
        <v>1</v>
      </c>
      <c r="AW4" s="19">
        <v>126</v>
      </c>
      <c r="AX4" s="23">
        <f>AW4*10*0.0487</f>
        <v>61.362000000000002</v>
      </c>
      <c r="AY4" s="22">
        <f t="shared" ref="AY4:AY31" si="2">AX4*0.01*E2</f>
        <v>0.61362000000000005</v>
      </c>
      <c r="BA4" s="19" t="s">
        <v>50</v>
      </c>
      <c r="BB4" s="19" t="s">
        <v>51</v>
      </c>
    </row>
    <row r="5" spans="1:54" x14ac:dyDescent="0.25">
      <c r="A5" s="19">
        <v>4</v>
      </c>
      <c r="B5" s="24">
        <v>3.2616000000000001</v>
      </c>
      <c r="C5" s="24">
        <v>3.2639</v>
      </c>
      <c r="D5" s="30">
        <v>500</v>
      </c>
      <c r="E5" s="22">
        <f t="shared" si="0"/>
        <v>2</v>
      </c>
      <c r="F5" s="40">
        <f t="shared" si="1"/>
        <v>4.5999999999999375</v>
      </c>
      <c r="G5" s="23"/>
      <c r="I5" s="19">
        <v>2</v>
      </c>
      <c r="J5" s="43">
        <v>0</v>
      </c>
      <c r="K5" s="22">
        <f t="shared" ref="K5:K31" si="3">J5*0.0487</f>
        <v>0</v>
      </c>
      <c r="M5" s="42">
        <v>1</v>
      </c>
      <c r="N5" s="19">
        <v>0</v>
      </c>
      <c r="V5" s="19">
        <v>2</v>
      </c>
      <c r="W5" s="19">
        <v>9</v>
      </c>
      <c r="X5" s="22">
        <f t="shared" ref="X5:X31" si="4">W5*0.0478</f>
        <v>0.43020000000000003</v>
      </c>
      <c r="Z5" s="19">
        <v>0</v>
      </c>
      <c r="AA5" s="19">
        <v>0</v>
      </c>
      <c r="AI5" s="19">
        <v>2</v>
      </c>
      <c r="AJ5" s="44">
        <v>449</v>
      </c>
      <c r="AK5" s="22">
        <f t="shared" ref="AK5:AK31" si="5">(AJ5)*0.0365</f>
        <v>16.388500000000001</v>
      </c>
      <c r="AM5" s="19">
        <v>0</v>
      </c>
      <c r="AN5" s="19">
        <v>0</v>
      </c>
      <c r="AV5" s="19">
        <v>2</v>
      </c>
      <c r="AW5" s="19">
        <v>76</v>
      </c>
      <c r="AX5" s="23">
        <f t="shared" ref="AX5:AX31" si="6">AW5*10*0.0487</f>
        <v>37.012</v>
      </c>
      <c r="AY5" s="22">
        <f t="shared" si="2"/>
        <v>0.37012</v>
      </c>
      <c r="BA5" s="44">
        <v>1</v>
      </c>
      <c r="BB5" s="19">
        <v>0</v>
      </c>
    </row>
    <row r="6" spans="1:54" x14ac:dyDescent="0.25">
      <c r="A6" s="19">
        <v>5</v>
      </c>
      <c r="B6" s="24">
        <v>3.2332000000000001</v>
      </c>
      <c r="C6" s="24">
        <v>3.2372000000000001</v>
      </c>
      <c r="D6" s="30">
        <v>500</v>
      </c>
      <c r="E6" s="22">
        <f t="shared" si="0"/>
        <v>2</v>
      </c>
      <c r="F6" s="40">
        <f t="shared" si="1"/>
        <v>8.0000000000000071</v>
      </c>
      <c r="G6" s="23"/>
      <c r="I6" s="19">
        <v>3</v>
      </c>
      <c r="J6" s="43">
        <v>1</v>
      </c>
      <c r="K6" s="22">
        <f t="shared" si="3"/>
        <v>4.87E-2</v>
      </c>
      <c r="M6" s="42">
        <v>15</v>
      </c>
      <c r="N6" s="19">
        <v>1</v>
      </c>
      <c r="V6" s="19">
        <v>3</v>
      </c>
      <c r="W6" s="19">
        <v>26</v>
      </c>
      <c r="X6" s="22">
        <f t="shared" si="4"/>
        <v>1.2428000000000001</v>
      </c>
      <c r="Z6" s="19">
        <v>49</v>
      </c>
      <c r="AA6" s="30">
        <v>2</v>
      </c>
      <c r="AI6" s="19">
        <v>3</v>
      </c>
      <c r="AJ6" s="44">
        <v>354</v>
      </c>
      <c r="AK6" s="22">
        <f t="shared" si="5"/>
        <v>12.920999999999999</v>
      </c>
      <c r="AM6" s="30">
        <v>34</v>
      </c>
      <c r="AN6" s="30">
        <v>2</v>
      </c>
      <c r="AV6" s="19">
        <v>3</v>
      </c>
      <c r="AW6" s="19">
        <v>184</v>
      </c>
      <c r="AX6" s="23">
        <f t="shared" si="6"/>
        <v>89.608000000000004</v>
      </c>
      <c r="AY6" s="22">
        <f t="shared" si="2"/>
        <v>1.1947733333333335</v>
      </c>
      <c r="BA6" s="44">
        <v>15</v>
      </c>
      <c r="BB6" s="19">
        <v>1</v>
      </c>
    </row>
    <row r="7" spans="1:54" x14ac:dyDescent="0.25">
      <c r="A7" s="19">
        <v>6</v>
      </c>
      <c r="B7" s="24">
        <v>3.2665000000000002</v>
      </c>
      <c r="C7" s="24">
        <v>3.2690000000000001</v>
      </c>
      <c r="D7" s="30">
        <v>1000</v>
      </c>
      <c r="E7" s="22">
        <f t="shared" si="0"/>
        <v>1</v>
      </c>
      <c r="F7" s="40">
        <f t="shared" si="1"/>
        <v>2.4999999999999467</v>
      </c>
      <c r="G7" s="23"/>
      <c r="I7" s="19">
        <v>4</v>
      </c>
      <c r="J7" s="43">
        <v>0</v>
      </c>
      <c r="K7" s="22">
        <f t="shared" si="3"/>
        <v>0</v>
      </c>
      <c r="M7" s="42">
        <v>36</v>
      </c>
      <c r="N7" s="19">
        <v>2</v>
      </c>
      <c r="V7" s="19">
        <v>4</v>
      </c>
      <c r="W7" s="30">
        <v>13</v>
      </c>
      <c r="X7" s="22">
        <f t="shared" si="4"/>
        <v>0.62140000000000006</v>
      </c>
      <c r="Z7" s="19">
        <v>97</v>
      </c>
      <c r="AA7" s="19">
        <v>5</v>
      </c>
      <c r="AI7" s="19">
        <v>4</v>
      </c>
      <c r="AJ7" s="44">
        <v>372</v>
      </c>
      <c r="AK7" s="22">
        <f t="shared" si="5"/>
        <v>13.577999999999999</v>
      </c>
      <c r="AM7" s="19">
        <v>122</v>
      </c>
      <c r="AN7" s="19">
        <v>5</v>
      </c>
      <c r="AV7" s="19">
        <v>4</v>
      </c>
      <c r="AW7" s="30">
        <v>59</v>
      </c>
      <c r="AX7" s="23">
        <f t="shared" si="6"/>
        <v>28.733000000000001</v>
      </c>
      <c r="AY7" s="22">
        <f t="shared" si="2"/>
        <v>0.57466000000000006</v>
      </c>
      <c r="BA7" s="44">
        <v>36</v>
      </c>
      <c r="BB7" s="19">
        <v>2</v>
      </c>
    </row>
    <row r="8" spans="1:54" x14ac:dyDescent="0.25">
      <c r="A8" s="19">
        <v>7</v>
      </c>
      <c r="B8" s="24">
        <v>3.2675999999999998</v>
      </c>
      <c r="C8" s="24">
        <v>3.2713000000000001</v>
      </c>
      <c r="D8" s="30">
        <v>600</v>
      </c>
      <c r="E8" s="22">
        <f t="shared" si="0"/>
        <v>1.6666666666666667</v>
      </c>
      <c r="F8" s="40">
        <f t="shared" si="1"/>
        <v>6.1666666666670977</v>
      </c>
      <c r="G8" s="23"/>
      <c r="I8" s="19">
        <v>5</v>
      </c>
      <c r="J8" s="43">
        <v>10</v>
      </c>
      <c r="K8" s="22">
        <f t="shared" si="3"/>
        <v>0.48699999999999999</v>
      </c>
      <c r="M8" s="42">
        <v>100</v>
      </c>
      <c r="N8" s="19">
        <v>5</v>
      </c>
      <c r="V8" s="19">
        <v>5</v>
      </c>
      <c r="W8" s="30">
        <v>5</v>
      </c>
      <c r="X8" s="22">
        <f t="shared" si="4"/>
        <v>0.23900000000000002</v>
      </c>
      <c r="Z8" s="19">
        <v>203</v>
      </c>
      <c r="AA8" s="19">
        <v>10</v>
      </c>
      <c r="AI8" s="19">
        <v>5</v>
      </c>
      <c r="AJ8" s="44">
        <v>40</v>
      </c>
      <c r="AK8" s="22">
        <f t="shared" si="5"/>
        <v>1.46</v>
      </c>
      <c r="AM8" s="30">
        <v>425</v>
      </c>
      <c r="AN8" s="19">
        <v>10</v>
      </c>
      <c r="AV8" s="19">
        <v>5</v>
      </c>
      <c r="AW8" s="30">
        <v>56</v>
      </c>
      <c r="AX8" s="23">
        <f t="shared" si="6"/>
        <v>27.271999999999998</v>
      </c>
      <c r="AY8" s="22">
        <f t="shared" si="2"/>
        <v>0.54544000000000004</v>
      </c>
      <c r="BA8" s="44">
        <v>100</v>
      </c>
      <c r="BB8" s="19">
        <v>5</v>
      </c>
    </row>
    <row r="9" spans="1:54" x14ac:dyDescent="0.25">
      <c r="A9" s="19">
        <v>8</v>
      </c>
      <c r="B9" s="24">
        <v>3.2353000000000001</v>
      </c>
      <c r="C9" s="24">
        <v>3.2364000000000002</v>
      </c>
      <c r="D9" s="30">
        <v>350</v>
      </c>
      <c r="E9" s="22">
        <f t="shared" si="0"/>
        <v>2.8571428571428572</v>
      </c>
      <c r="F9" s="40">
        <f t="shared" si="1"/>
        <v>3.142857142857431</v>
      </c>
      <c r="G9" s="23"/>
      <c r="I9" s="19">
        <v>6</v>
      </c>
      <c r="J9" s="43">
        <v>5</v>
      </c>
      <c r="K9" s="22">
        <f t="shared" si="3"/>
        <v>0.24349999999999999</v>
      </c>
      <c r="M9" s="42">
        <v>205</v>
      </c>
      <c r="N9" s="19">
        <v>10</v>
      </c>
      <c r="V9" s="19">
        <v>6</v>
      </c>
      <c r="W9" s="30">
        <v>0</v>
      </c>
      <c r="X9" s="22">
        <f t="shared" si="4"/>
        <v>0</v>
      </c>
      <c r="Z9" s="19">
        <v>424</v>
      </c>
      <c r="AA9" s="19">
        <v>20</v>
      </c>
      <c r="AI9" s="19">
        <v>6</v>
      </c>
      <c r="AJ9" s="44">
        <v>1052</v>
      </c>
      <c r="AK9" s="22">
        <f t="shared" si="5"/>
        <v>38.397999999999996</v>
      </c>
      <c r="AM9" s="30">
        <v>1245</v>
      </c>
      <c r="AN9" s="30">
        <v>50</v>
      </c>
      <c r="AV9" s="19">
        <v>6</v>
      </c>
      <c r="AW9" s="30">
        <v>142</v>
      </c>
      <c r="AX9" s="23">
        <f t="shared" si="6"/>
        <v>69.153999999999996</v>
      </c>
      <c r="AY9" s="22">
        <f t="shared" si="2"/>
        <v>0.69153999999999993</v>
      </c>
      <c r="BA9" s="44">
        <v>205</v>
      </c>
      <c r="BB9" s="19">
        <v>10</v>
      </c>
    </row>
    <row r="10" spans="1:54" x14ac:dyDescent="0.25">
      <c r="A10" s="19">
        <v>9</v>
      </c>
      <c r="B10" s="24">
        <v>3.1987000000000001</v>
      </c>
      <c r="C10" s="24">
        <v>3.2044999999999999</v>
      </c>
      <c r="D10" s="30">
        <v>300</v>
      </c>
      <c r="E10" s="22">
        <f t="shared" si="0"/>
        <v>3.3333333333333335</v>
      </c>
      <c r="F10" s="40">
        <f t="shared" si="1"/>
        <v>19.333333333332686</v>
      </c>
      <c r="G10" s="23"/>
      <c r="I10" s="19">
        <v>7</v>
      </c>
      <c r="J10" s="43">
        <v>1</v>
      </c>
      <c r="K10" s="22">
        <f t="shared" si="3"/>
        <v>4.87E-2</v>
      </c>
      <c r="M10" s="42">
        <v>310</v>
      </c>
      <c r="N10" s="19">
        <v>15</v>
      </c>
      <c r="V10" s="19">
        <v>7</v>
      </c>
      <c r="W10" s="30">
        <v>137</v>
      </c>
      <c r="X10" s="22">
        <f t="shared" si="4"/>
        <v>6.5486000000000004</v>
      </c>
      <c r="Z10" s="19">
        <v>627</v>
      </c>
      <c r="AA10" s="19">
        <v>30</v>
      </c>
      <c r="AI10" s="19">
        <v>7</v>
      </c>
      <c r="AJ10" s="44">
        <v>493</v>
      </c>
      <c r="AK10" s="22">
        <f t="shared" si="5"/>
        <v>17.994499999999999</v>
      </c>
      <c r="AM10" s="30">
        <v>2770</v>
      </c>
      <c r="AN10" s="30">
        <v>100</v>
      </c>
      <c r="AV10" s="19">
        <v>7</v>
      </c>
      <c r="AW10" s="30">
        <v>106</v>
      </c>
      <c r="AX10" s="23">
        <f t="shared" si="6"/>
        <v>51.622</v>
      </c>
      <c r="AY10" s="22">
        <f t="shared" si="2"/>
        <v>0.86036666666666672</v>
      </c>
      <c r="BA10" s="44">
        <v>310</v>
      </c>
      <c r="BB10" s="19">
        <v>15</v>
      </c>
    </row>
    <row r="11" spans="1:54" x14ac:dyDescent="0.25">
      <c r="A11" s="19">
        <v>10</v>
      </c>
      <c r="B11" s="24">
        <v>3.2345999999999999</v>
      </c>
      <c r="C11" s="24">
        <v>3.2416</v>
      </c>
      <c r="D11" s="30">
        <v>450</v>
      </c>
      <c r="E11" s="22">
        <f t="shared" si="0"/>
        <v>2.2222222222222223</v>
      </c>
      <c r="F11" s="40">
        <f t="shared" si="1"/>
        <v>15.555555555555816</v>
      </c>
      <c r="G11" s="23"/>
      <c r="I11" s="19">
        <v>8</v>
      </c>
      <c r="J11" s="43">
        <v>1</v>
      </c>
      <c r="K11" s="22">
        <f t="shared" si="3"/>
        <v>4.87E-2</v>
      </c>
      <c r="V11" s="19">
        <v>8</v>
      </c>
      <c r="W11" s="30">
        <v>9</v>
      </c>
      <c r="X11" s="22">
        <f t="shared" si="4"/>
        <v>0.43020000000000003</v>
      </c>
      <c r="AI11" s="19">
        <v>8</v>
      </c>
      <c r="AJ11" s="44">
        <v>60</v>
      </c>
      <c r="AK11" s="22">
        <f t="shared" si="5"/>
        <v>2.19</v>
      </c>
      <c r="AV11" s="19">
        <v>8</v>
      </c>
      <c r="AW11" s="30">
        <v>56</v>
      </c>
      <c r="AX11" s="23">
        <f t="shared" si="6"/>
        <v>27.271999999999998</v>
      </c>
      <c r="AY11" s="22">
        <f t="shared" si="2"/>
        <v>0.77920000000000011</v>
      </c>
    </row>
    <row r="12" spans="1:54" x14ac:dyDescent="0.25">
      <c r="A12" s="19">
        <v>11</v>
      </c>
      <c r="B12" s="24">
        <v>3.2625999999999999</v>
      </c>
      <c r="C12" s="24">
        <v>3.2652000000000001</v>
      </c>
      <c r="D12" s="30">
        <v>500</v>
      </c>
      <c r="E12" s="22">
        <f t="shared" si="0"/>
        <v>2</v>
      </c>
      <c r="F12" s="40">
        <f t="shared" si="1"/>
        <v>5.2000000000003155</v>
      </c>
      <c r="G12" s="23"/>
      <c r="I12" s="19">
        <v>9</v>
      </c>
      <c r="J12" s="43">
        <v>8</v>
      </c>
      <c r="K12" s="22">
        <f t="shared" si="3"/>
        <v>0.3896</v>
      </c>
      <c r="V12" s="19">
        <v>9</v>
      </c>
      <c r="W12" s="30">
        <v>31</v>
      </c>
      <c r="X12" s="22">
        <f t="shared" si="4"/>
        <v>1.4818</v>
      </c>
      <c r="AI12" s="19">
        <v>9</v>
      </c>
      <c r="AJ12" s="44">
        <v>0</v>
      </c>
      <c r="AK12" s="22">
        <f t="shared" si="5"/>
        <v>0</v>
      </c>
      <c r="AV12" s="19">
        <v>9</v>
      </c>
      <c r="AW12" s="30">
        <v>184</v>
      </c>
      <c r="AX12" s="23">
        <f t="shared" si="6"/>
        <v>89.608000000000004</v>
      </c>
      <c r="AY12" s="22">
        <f t="shared" si="2"/>
        <v>2.9869333333333339</v>
      </c>
    </row>
    <row r="13" spans="1:54" x14ac:dyDescent="0.25">
      <c r="A13" s="19">
        <v>12</v>
      </c>
      <c r="B13" s="24">
        <v>3.2642000000000002</v>
      </c>
      <c r="C13" s="24">
        <v>3.2652999999999999</v>
      </c>
      <c r="D13" s="30">
        <v>1000</v>
      </c>
      <c r="E13" s="22">
        <f t="shared" si="0"/>
        <v>1</v>
      </c>
      <c r="F13" s="40">
        <f t="shared" si="1"/>
        <v>1.0999999999996568</v>
      </c>
      <c r="G13" s="23"/>
      <c r="I13" s="19">
        <v>10</v>
      </c>
      <c r="J13" s="43">
        <v>7</v>
      </c>
      <c r="K13" s="22">
        <f t="shared" si="3"/>
        <v>0.34089999999999998</v>
      </c>
      <c r="V13" s="19">
        <v>10</v>
      </c>
      <c r="W13" s="30">
        <v>23</v>
      </c>
      <c r="X13" s="22">
        <f t="shared" si="4"/>
        <v>1.0994000000000002</v>
      </c>
      <c r="AI13" s="19">
        <v>10</v>
      </c>
      <c r="AJ13" s="44">
        <v>214</v>
      </c>
      <c r="AK13" s="22">
        <f t="shared" si="5"/>
        <v>7.8109999999999999</v>
      </c>
      <c r="AV13" s="19">
        <v>10</v>
      </c>
      <c r="AW13" s="30">
        <v>11</v>
      </c>
      <c r="AX13" s="23">
        <f t="shared" si="6"/>
        <v>5.3570000000000002</v>
      </c>
      <c r="AY13" s="22">
        <f t="shared" si="2"/>
        <v>0.11904444444444447</v>
      </c>
    </row>
    <row r="14" spans="1:54" x14ac:dyDescent="0.25">
      <c r="A14" s="19">
        <v>13</v>
      </c>
      <c r="B14" s="24">
        <v>3.2307000000000001</v>
      </c>
      <c r="C14" s="24">
        <v>3.2357999999999998</v>
      </c>
      <c r="D14" s="30">
        <v>350</v>
      </c>
      <c r="E14" s="22">
        <f t="shared" si="0"/>
        <v>2.8571428571428572</v>
      </c>
      <c r="F14" s="40">
        <f t="shared" si="1"/>
        <v>14.571428571427601</v>
      </c>
      <c r="G14" s="23"/>
      <c r="I14" s="19">
        <v>11</v>
      </c>
      <c r="J14" s="43">
        <v>2</v>
      </c>
      <c r="K14" s="22">
        <f t="shared" si="3"/>
        <v>9.74E-2</v>
      </c>
      <c r="V14" s="19">
        <v>11</v>
      </c>
      <c r="W14" s="30">
        <v>0</v>
      </c>
      <c r="X14" s="22">
        <f t="shared" si="4"/>
        <v>0</v>
      </c>
      <c r="AI14" s="19">
        <v>11</v>
      </c>
      <c r="AJ14" s="44">
        <v>0</v>
      </c>
      <c r="AK14" s="22">
        <f t="shared" si="5"/>
        <v>0</v>
      </c>
      <c r="AV14" s="19">
        <v>11</v>
      </c>
      <c r="AW14" s="30">
        <v>47</v>
      </c>
      <c r="AX14" s="23">
        <f t="shared" si="6"/>
        <v>22.888999999999999</v>
      </c>
      <c r="AY14" s="22">
        <f t="shared" si="2"/>
        <v>0.45778000000000002</v>
      </c>
    </row>
    <row r="15" spans="1:54" x14ac:dyDescent="0.25">
      <c r="A15" s="19">
        <v>14</v>
      </c>
      <c r="B15" s="24">
        <v>3.2658</v>
      </c>
      <c r="C15" s="24">
        <v>3.2694000000000001</v>
      </c>
      <c r="D15" s="30">
        <v>350</v>
      </c>
      <c r="E15" s="22">
        <f t="shared" si="0"/>
        <v>2.8571428571428572</v>
      </c>
      <c r="F15" s="40">
        <f t="shared" si="1"/>
        <v>10.285714285714421</v>
      </c>
      <c r="G15" s="23"/>
      <c r="I15" s="19">
        <v>12</v>
      </c>
      <c r="J15" s="43">
        <v>1</v>
      </c>
      <c r="K15" s="22">
        <f t="shared" si="3"/>
        <v>4.87E-2</v>
      </c>
      <c r="V15" s="19">
        <v>12</v>
      </c>
      <c r="W15" s="30">
        <v>0</v>
      </c>
      <c r="X15" s="22">
        <f t="shared" si="4"/>
        <v>0</v>
      </c>
      <c r="AI15" s="19">
        <v>12</v>
      </c>
      <c r="AJ15" s="44">
        <v>0</v>
      </c>
      <c r="AK15" s="22">
        <f t="shared" si="5"/>
        <v>0</v>
      </c>
      <c r="AV15" s="19">
        <v>12</v>
      </c>
      <c r="AW15" s="30">
        <v>41</v>
      </c>
      <c r="AX15" s="23">
        <f t="shared" si="6"/>
        <v>19.966999999999999</v>
      </c>
      <c r="AY15" s="22">
        <f t="shared" si="2"/>
        <v>0.19966999999999999</v>
      </c>
    </row>
    <row r="16" spans="1:54" x14ac:dyDescent="0.25">
      <c r="A16" s="19">
        <v>15</v>
      </c>
      <c r="B16" s="24">
        <v>3.2315</v>
      </c>
      <c r="C16" s="24">
        <v>3.2334999999999998</v>
      </c>
      <c r="D16" s="30">
        <v>1000</v>
      </c>
      <c r="E16" s="22">
        <f t="shared" si="0"/>
        <v>1</v>
      </c>
      <c r="F16" s="40">
        <f t="shared" si="1"/>
        <v>1.9999999999997797</v>
      </c>
      <c r="G16" s="23"/>
      <c r="I16" s="19">
        <v>13</v>
      </c>
      <c r="J16" s="43">
        <v>7</v>
      </c>
      <c r="K16" s="22">
        <f t="shared" si="3"/>
        <v>0.34089999999999998</v>
      </c>
      <c r="V16" s="19">
        <v>13</v>
      </c>
      <c r="W16" s="30">
        <v>32</v>
      </c>
      <c r="X16" s="22">
        <f t="shared" si="4"/>
        <v>1.5296000000000001</v>
      </c>
      <c r="AI16" s="19">
        <v>13</v>
      </c>
      <c r="AJ16" s="44">
        <v>11</v>
      </c>
      <c r="AK16" s="22">
        <f t="shared" si="5"/>
        <v>0.40149999999999997</v>
      </c>
      <c r="AV16" s="19">
        <v>13</v>
      </c>
      <c r="AW16" s="30">
        <v>148</v>
      </c>
      <c r="AX16" s="23">
        <f t="shared" si="6"/>
        <v>72.075999999999993</v>
      </c>
      <c r="AY16" s="22">
        <f t="shared" si="2"/>
        <v>2.0593142857142857</v>
      </c>
    </row>
    <row r="17" spans="1:51" x14ac:dyDescent="0.25">
      <c r="A17" s="19">
        <v>16</v>
      </c>
      <c r="B17" s="24">
        <v>3.2646000000000002</v>
      </c>
      <c r="C17" s="24">
        <v>3.2685</v>
      </c>
      <c r="D17" s="30">
        <v>300</v>
      </c>
      <c r="E17" s="22">
        <f t="shared" si="0"/>
        <v>3.3333333333333335</v>
      </c>
      <c r="F17" s="40">
        <f t="shared" si="1"/>
        <v>12.999999999999309</v>
      </c>
      <c r="G17" s="23"/>
      <c r="I17" s="19">
        <v>14</v>
      </c>
      <c r="J17" s="43">
        <v>20</v>
      </c>
      <c r="K17" s="22">
        <f t="shared" si="3"/>
        <v>0.97399999999999998</v>
      </c>
      <c r="V17" s="19">
        <v>14</v>
      </c>
      <c r="W17" s="30">
        <v>55</v>
      </c>
      <c r="X17" s="22">
        <f t="shared" si="4"/>
        <v>2.629</v>
      </c>
      <c r="AI17" s="19">
        <v>14</v>
      </c>
      <c r="AJ17" s="44">
        <v>93</v>
      </c>
      <c r="AK17" s="22">
        <f t="shared" si="5"/>
        <v>3.3944999999999999</v>
      </c>
      <c r="AV17" s="19">
        <v>14</v>
      </c>
      <c r="AW17" s="30">
        <v>191</v>
      </c>
      <c r="AX17" s="23">
        <f t="shared" si="6"/>
        <v>93.016999999999996</v>
      </c>
      <c r="AY17" s="22">
        <f t="shared" si="2"/>
        <v>2.6576285714285715</v>
      </c>
    </row>
    <row r="18" spans="1:51" x14ac:dyDescent="0.25">
      <c r="A18" s="19">
        <v>17</v>
      </c>
      <c r="B18" s="24">
        <v>3.2315</v>
      </c>
      <c r="C18" s="24">
        <v>3.2378999999999998</v>
      </c>
      <c r="D18" s="30">
        <v>500</v>
      </c>
      <c r="E18" s="22">
        <f t="shared" si="0"/>
        <v>2</v>
      </c>
      <c r="F18" s="40">
        <f t="shared" si="1"/>
        <v>12.799999999999478</v>
      </c>
      <c r="G18" s="23"/>
      <c r="I18" s="19">
        <v>15</v>
      </c>
      <c r="J18" s="43">
        <v>3</v>
      </c>
      <c r="K18" s="22">
        <f t="shared" si="3"/>
        <v>0.14610000000000001</v>
      </c>
      <c r="V18" s="19">
        <v>15</v>
      </c>
      <c r="W18" s="30">
        <v>1</v>
      </c>
      <c r="X18" s="22">
        <f t="shared" si="4"/>
        <v>4.7800000000000002E-2</v>
      </c>
      <c r="AI18" s="19">
        <v>15</v>
      </c>
      <c r="AJ18" s="44">
        <v>711</v>
      </c>
      <c r="AK18" s="22">
        <f t="shared" si="5"/>
        <v>25.951499999999999</v>
      </c>
      <c r="AV18" s="19">
        <v>15</v>
      </c>
      <c r="AW18" s="30">
        <v>76</v>
      </c>
      <c r="AX18" s="23">
        <f t="shared" si="6"/>
        <v>37.012</v>
      </c>
      <c r="AY18" s="22">
        <f t="shared" si="2"/>
        <v>0.37012</v>
      </c>
    </row>
    <row r="19" spans="1:51" x14ac:dyDescent="0.25">
      <c r="A19" s="19">
        <v>18</v>
      </c>
      <c r="B19" s="24">
        <v>3.2669999999999999</v>
      </c>
      <c r="C19" s="24">
        <v>3.2704</v>
      </c>
      <c r="D19" s="30">
        <v>300</v>
      </c>
      <c r="E19" s="22">
        <f t="shared" si="0"/>
        <v>3.3333333333333335</v>
      </c>
      <c r="F19" s="40">
        <f t="shared" si="1"/>
        <v>11.333333333333567</v>
      </c>
      <c r="G19" s="23"/>
      <c r="I19" s="19">
        <v>16</v>
      </c>
      <c r="J19" s="43">
        <v>12</v>
      </c>
      <c r="K19" s="22">
        <f t="shared" si="3"/>
        <v>0.58440000000000003</v>
      </c>
      <c r="V19" s="19">
        <v>16</v>
      </c>
      <c r="W19" s="30">
        <v>13</v>
      </c>
      <c r="X19" s="22">
        <f t="shared" si="4"/>
        <v>0.62140000000000006</v>
      </c>
      <c r="AI19" s="19">
        <v>16</v>
      </c>
      <c r="AJ19" s="44">
        <v>52</v>
      </c>
      <c r="AK19" s="22">
        <f t="shared" si="5"/>
        <v>1.8979999999999999</v>
      </c>
      <c r="AV19" s="19">
        <v>16</v>
      </c>
      <c r="AW19" s="30">
        <v>169</v>
      </c>
      <c r="AX19" s="23">
        <f t="shared" si="6"/>
        <v>82.302999999999997</v>
      </c>
      <c r="AY19" s="22">
        <f t="shared" si="2"/>
        <v>2.7434333333333334</v>
      </c>
    </row>
    <row r="20" spans="1:51" x14ac:dyDescent="0.25">
      <c r="A20" s="19">
        <v>19</v>
      </c>
      <c r="B20" s="24">
        <v>3.2665999999999999</v>
      </c>
      <c r="C20" s="24">
        <v>3.2715000000000001</v>
      </c>
      <c r="D20" s="30">
        <v>500</v>
      </c>
      <c r="E20" s="22">
        <f t="shared" si="0"/>
        <v>2</v>
      </c>
      <c r="F20" s="40">
        <f t="shared" si="1"/>
        <v>9.800000000000253</v>
      </c>
      <c r="G20" s="23"/>
      <c r="I20" s="19">
        <v>17</v>
      </c>
      <c r="J20" s="43">
        <v>4</v>
      </c>
      <c r="K20" s="22">
        <f t="shared" si="3"/>
        <v>0.1948</v>
      </c>
      <c r="V20" s="19">
        <v>17</v>
      </c>
      <c r="W20" s="30">
        <v>15</v>
      </c>
      <c r="X20" s="22">
        <f t="shared" si="4"/>
        <v>0.71700000000000008</v>
      </c>
      <c r="AI20" s="19">
        <v>17</v>
      </c>
      <c r="AJ20" s="44">
        <v>109</v>
      </c>
      <c r="AK20" s="22">
        <f t="shared" si="5"/>
        <v>3.9784999999999999</v>
      </c>
      <c r="AV20" s="19">
        <v>17</v>
      </c>
      <c r="AW20" s="30">
        <v>76</v>
      </c>
      <c r="AX20" s="23">
        <f t="shared" si="6"/>
        <v>37.012</v>
      </c>
      <c r="AY20" s="22">
        <f t="shared" si="2"/>
        <v>0.74024000000000001</v>
      </c>
    </row>
    <row r="21" spans="1:51" x14ac:dyDescent="0.25">
      <c r="A21" s="19">
        <v>20</v>
      </c>
      <c r="B21" s="24">
        <v>3.2008000000000001</v>
      </c>
      <c r="C21" s="24">
        <v>3.2031999999999998</v>
      </c>
      <c r="D21" s="30">
        <v>400</v>
      </c>
      <c r="E21" s="22">
        <f t="shared" si="0"/>
        <v>2.5</v>
      </c>
      <c r="F21" s="40">
        <f t="shared" si="1"/>
        <v>5.9999999999993392</v>
      </c>
      <c r="G21" s="23"/>
      <c r="I21" s="19">
        <v>18</v>
      </c>
      <c r="J21" s="43">
        <v>19</v>
      </c>
      <c r="K21" s="22">
        <f t="shared" si="3"/>
        <v>0.92530000000000001</v>
      </c>
      <c r="V21" s="19">
        <v>18</v>
      </c>
      <c r="W21" s="30">
        <v>21</v>
      </c>
      <c r="X21" s="22">
        <f t="shared" si="4"/>
        <v>1.0038</v>
      </c>
      <c r="AI21" s="19">
        <v>18</v>
      </c>
      <c r="AJ21" s="44">
        <v>126</v>
      </c>
      <c r="AK21" s="22">
        <f t="shared" si="5"/>
        <v>4.5989999999999993</v>
      </c>
      <c r="AN21" s="23"/>
      <c r="AV21" s="19">
        <v>18</v>
      </c>
      <c r="AW21" s="30">
        <v>176</v>
      </c>
      <c r="AX21" s="23">
        <f t="shared" si="6"/>
        <v>85.712000000000003</v>
      </c>
      <c r="AY21" s="22">
        <f t="shared" si="2"/>
        <v>2.8570666666666673</v>
      </c>
    </row>
    <row r="22" spans="1:51" x14ac:dyDescent="0.25">
      <c r="A22" s="19">
        <v>21</v>
      </c>
      <c r="B22" s="24">
        <v>3.2664</v>
      </c>
      <c r="C22" s="24">
        <v>3.2688000000000001</v>
      </c>
      <c r="D22" s="30">
        <v>700</v>
      </c>
      <c r="E22" s="22">
        <f t="shared" si="0"/>
        <v>1.4285714285714286</v>
      </c>
      <c r="F22" s="40">
        <f t="shared" si="1"/>
        <v>3.4285714285716855</v>
      </c>
      <c r="G22" s="23"/>
      <c r="I22" s="19">
        <v>19</v>
      </c>
      <c r="J22" s="43">
        <v>11</v>
      </c>
      <c r="K22" s="22">
        <f t="shared" si="3"/>
        <v>0.53569999999999995</v>
      </c>
      <c r="V22" s="19">
        <v>19</v>
      </c>
      <c r="W22" s="30">
        <v>45</v>
      </c>
      <c r="X22" s="22">
        <f t="shared" si="4"/>
        <v>2.1510000000000002</v>
      </c>
      <c r="AI22" s="19">
        <v>19</v>
      </c>
      <c r="AJ22" s="44">
        <v>71</v>
      </c>
      <c r="AK22" s="22">
        <f t="shared" si="5"/>
        <v>2.5914999999999999</v>
      </c>
      <c r="AN22" s="23"/>
      <c r="AV22" s="19">
        <v>19</v>
      </c>
      <c r="AW22" s="30">
        <v>163</v>
      </c>
      <c r="AX22" s="23">
        <f t="shared" si="6"/>
        <v>79.381</v>
      </c>
      <c r="AY22" s="22">
        <f t="shared" si="2"/>
        <v>1.58762</v>
      </c>
    </row>
    <row r="23" spans="1:51" x14ac:dyDescent="0.25">
      <c r="A23" s="19">
        <v>22</v>
      </c>
      <c r="B23" s="24">
        <v>3.2608999999999999</v>
      </c>
      <c r="C23" s="24">
        <v>3.2641</v>
      </c>
      <c r="D23" s="30">
        <v>1000</v>
      </c>
      <c r="E23" s="22">
        <f t="shared" si="0"/>
        <v>1</v>
      </c>
      <c r="F23" s="40">
        <f t="shared" si="1"/>
        <v>3.2000000000000917</v>
      </c>
      <c r="G23" s="23"/>
      <c r="I23" s="19">
        <v>20</v>
      </c>
      <c r="J23" s="43">
        <v>4</v>
      </c>
      <c r="K23" s="22">
        <f t="shared" si="3"/>
        <v>0.1948</v>
      </c>
      <c r="V23" s="19">
        <v>20</v>
      </c>
      <c r="W23" s="30">
        <v>21</v>
      </c>
      <c r="X23" s="22">
        <f t="shared" si="4"/>
        <v>1.0038</v>
      </c>
      <c r="AI23" s="19">
        <v>20</v>
      </c>
      <c r="AJ23" s="44">
        <v>37</v>
      </c>
      <c r="AK23" s="22">
        <f t="shared" si="5"/>
        <v>1.3504999999999998</v>
      </c>
      <c r="AN23" s="23"/>
      <c r="AV23" s="19">
        <v>20</v>
      </c>
      <c r="AW23" s="30">
        <v>111</v>
      </c>
      <c r="AX23" s="23">
        <f t="shared" si="6"/>
        <v>54.057000000000002</v>
      </c>
      <c r="AY23" s="22">
        <f t="shared" si="2"/>
        <v>1.3514249999999999</v>
      </c>
    </row>
    <row r="24" spans="1:51" x14ac:dyDescent="0.25">
      <c r="A24" s="19">
        <v>23</v>
      </c>
      <c r="B24" s="24">
        <v>3.2309999999999999</v>
      </c>
      <c r="C24" s="24">
        <v>3.2391000000000001</v>
      </c>
      <c r="D24" s="30">
        <v>250</v>
      </c>
      <c r="E24" s="22">
        <f t="shared" si="0"/>
        <v>4</v>
      </c>
      <c r="F24" s="40">
        <f t="shared" si="1"/>
        <v>32.400000000000873</v>
      </c>
      <c r="G24" s="23"/>
      <c r="I24" s="19">
        <v>21</v>
      </c>
      <c r="J24" s="43">
        <v>4</v>
      </c>
      <c r="K24" s="22">
        <f t="shared" si="3"/>
        <v>0.1948</v>
      </c>
      <c r="V24" s="19">
        <v>21</v>
      </c>
      <c r="W24" s="30">
        <v>0</v>
      </c>
      <c r="X24" s="22">
        <f t="shared" si="4"/>
        <v>0</v>
      </c>
      <c r="AI24" s="19">
        <v>21</v>
      </c>
      <c r="AJ24" s="44">
        <v>115</v>
      </c>
      <c r="AK24" s="22">
        <f t="shared" si="5"/>
        <v>4.1974999999999998</v>
      </c>
      <c r="AN24" s="23"/>
      <c r="AV24" s="19">
        <v>21</v>
      </c>
      <c r="AW24" s="30">
        <v>117</v>
      </c>
      <c r="AX24" s="23">
        <f t="shared" si="6"/>
        <v>56.978999999999999</v>
      </c>
      <c r="AY24" s="22">
        <f t="shared" si="2"/>
        <v>0.81398571428571431</v>
      </c>
    </row>
    <row r="25" spans="1:51" x14ac:dyDescent="0.25">
      <c r="A25" s="19">
        <v>24</v>
      </c>
      <c r="B25" s="24">
        <v>3.3561999999999999</v>
      </c>
      <c r="C25" s="24">
        <v>3.3643999999999998</v>
      </c>
      <c r="D25" s="30">
        <v>1000</v>
      </c>
      <c r="E25" s="22">
        <f t="shared" si="0"/>
        <v>1</v>
      </c>
      <c r="F25" s="40">
        <f t="shared" si="1"/>
        <v>8.1999999999999851</v>
      </c>
      <c r="G25" s="23"/>
      <c r="I25" s="19">
        <v>22</v>
      </c>
      <c r="J25" s="43">
        <v>3</v>
      </c>
      <c r="K25" s="22">
        <f t="shared" si="3"/>
        <v>0.14610000000000001</v>
      </c>
      <c r="V25" s="19">
        <v>22</v>
      </c>
      <c r="W25" s="30">
        <v>63</v>
      </c>
      <c r="X25" s="22">
        <f t="shared" si="4"/>
        <v>3.0114000000000001</v>
      </c>
      <c r="AI25" s="19">
        <v>22</v>
      </c>
      <c r="AJ25" s="44">
        <v>993</v>
      </c>
      <c r="AK25" s="22">
        <f t="shared" si="5"/>
        <v>36.244499999999995</v>
      </c>
      <c r="AN25" s="23"/>
      <c r="AV25" s="19">
        <v>22</v>
      </c>
      <c r="AW25" s="30">
        <v>168</v>
      </c>
      <c r="AX25" s="23">
        <f t="shared" si="6"/>
        <v>81.816000000000003</v>
      </c>
      <c r="AY25" s="22">
        <f t="shared" si="2"/>
        <v>0.81816</v>
      </c>
    </row>
    <row r="26" spans="1:51" x14ac:dyDescent="0.25">
      <c r="A26" s="19" t="s">
        <v>70</v>
      </c>
      <c r="B26" s="24">
        <v>3.2612999999999999</v>
      </c>
      <c r="C26" s="24">
        <v>3.2671999999999999</v>
      </c>
      <c r="D26" s="30">
        <v>500</v>
      </c>
      <c r="E26" s="22">
        <f t="shared" si="0"/>
        <v>2</v>
      </c>
      <c r="F26" s="40">
        <f t="shared" si="1"/>
        <v>11.800000000000033</v>
      </c>
      <c r="G26" s="23"/>
      <c r="I26" s="19">
        <v>23</v>
      </c>
      <c r="J26" s="43">
        <v>9</v>
      </c>
      <c r="K26" s="22">
        <f t="shared" si="3"/>
        <v>0.43830000000000002</v>
      </c>
      <c r="V26" s="19">
        <v>23</v>
      </c>
      <c r="W26" s="30">
        <v>40</v>
      </c>
      <c r="X26" s="22">
        <f t="shared" si="4"/>
        <v>1.9120000000000001</v>
      </c>
      <c r="AI26" s="19">
        <v>23</v>
      </c>
      <c r="AJ26" s="44">
        <v>163</v>
      </c>
      <c r="AK26" s="22">
        <f t="shared" si="5"/>
        <v>5.9494999999999996</v>
      </c>
      <c r="AN26" s="23"/>
      <c r="AV26" s="19">
        <v>23</v>
      </c>
      <c r="AW26" s="30">
        <v>128</v>
      </c>
      <c r="AX26" s="23">
        <f t="shared" si="6"/>
        <v>62.335999999999999</v>
      </c>
      <c r="AY26" s="22">
        <f t="shared" si="2"/>
        <v>2.4934400000000001</v>
      </c>
    </row>
    <row r="27" spans="1:51" x14ac:dyDescent="0.25">
      <c r="A27" s="19" t="s">
        <v>71</v>
      </c>
      <c r="B27" s="24">
        <v>3.2332000000000001</v>
      </c>
      <c r="C27" s="24">
        <v>3.2364999999999999</v>
      </c>
      <c r="D27" s="30">
        <v>500</v>
      </c>
      <c r="E27" s="22">
        <f t="shared" si="0"/>
        <v>2</v>
      </c>
      <c r="F27" s="40">
        <f t="shared" si="1"/>
        <v>6.5999999999997172</v>
      </c>
      <c r="G27" s="23"/>
      <c r="I27" s="19">
        <v>24</v>
      </c>
      <c r="J27" s="43">
        <v>111</v>
      </c>
      <c r="K27" s="22">
        <f t="shared" si="3"/>
        <v>5.4057000000000004</v>
      </c>
      <c r="V27" s="19">
        <v>24</v>
      </c>
      <c r="W27" s="30">
        <v>0</v>
      </c>
      <c r="X27" s="22">
        <f t="shared" si="4"/>
        <v>0</v>
      </c>
      <c r="AI27" s="19">
        <v>24</v>
      </c>
      <c r="AJ27" s="44">
        <v>347</v>
      </c>
      <c r="AK27" s="22">
        <f t="shared" si="5"/>
        <v>12.6655</v>
      </c>
      <c r="AN27" s="23"/>
      <c r="AV27" s="19">
        <v>24</v>
      </c>
      <c r="AW27" s="30">
        <v>128</v>
      </c>
      <c r="AX27" s="23">
        <f t="shared" si="6"/>
        <v>62.335999999999999</v>
      </c>
      <c r="AY27" s="22">
        <f t="shared" si="2"/>
        <v>0.62336000000000003</v>
      </c>
    </row>
    <row r="28" spans="1:51" x14ac:dyDescent="0.25">
      <c r="A28" s="19" t="s">
        <v>72</v>
      </c>
      <c r="B28" s="24">
        <v>3.2652999999999999</v>
      </c>
      <c r="C28" s="24">
        <v>3.2675999999999998</v>
      </c>
      <c r="D28" s="30">
        <v>500</v>
      </c>
      <c r="E28" s="22">
        <f t="shared" si="0"/>
        <v>2</v>
      </c>
      <c r="F28" s="40">
        <f t="shared" si="1"/>
        <v>4.5999999999999375</v>
      </c>
      <c r="G28" s="23"/>
      <c r="I28" s="19" t="s">
        <v>70</v>
      </c>
      <c r="J28" s="43">
        <v>13</v>
      </c>
      <c r="K28" s="22">
        <f t="shared" si="3"/>
        <v>0.6331</v>
      </c>
      <c r="V28" s="19" t="s">
        <v>70</v>
      </c>
      <c r="W28" s="30">
        <v>0</v>
      </c>
      <c r="X28" s="22">
        <f t="shared" si="4"/>
        <v>0</v>
      </c>
      <c r="AI28" s="19" t="s">
        <v>70</v>
      </c>
      <c r="AJ28" s="44">
        <v>25</v>
      </c>
      <c r="AK28" s="22">
        <f t="shared" si="5"/>
        <v>0.91249999999999998</v>
      </c>
      <c r="AN28" s="23"/>
      <c r="AV28" s="19" t="s">
        <v>70</v>
      </c>
      <c r="AW28" s="30">
        <v>118</v>
      </c>
      <c r="AX28" s="23">
        <f t="shared" si="6"/>
        <v>57.466000000000001</v>
      </c>
      <c r="AY28" s="22">
        <f t="shared" si="2"/>
        <v>1.1493200000000001</v>
      </c>
    </row>
    <row r="29" spans="1:51" x14ac:dyDescent="0.25">
      <c r="A29" s="19" t="s">
        <v>73</v>
      </c>
      <c r="B29" s="24">
        <v>3.2852999999999999</v>
      </c>
      <c r="C29" s="24">
        <v>3.2957000000000001</v>
      </c>
      <c r="D29" s="30">
        <v>500</v>
      </c>
      <c r="E29" s="22">
        <f t="shared" si="0"/>
        <v>2</v>
      </c>
      <c r="F29" s="40">
        <f t="shared" si="1"/>
        <v>20.800000000000374</v>
      </c>
      <c r="G29" s="23"/>
      <c r="I29" s="19" t="s">
        <v>71</v>
      </c>
      <c r="J29" s="43">
        <v>10</v>
      </c>
      <c r="K29" s="22">
        <f t="shared" si="3"/>
        <v>0.48699999999999999</v>
      </c>
      <c r="V29" s="19" t="s">
        <v>71</v>
      </c>
      <c r="W29" s="30">
        <v>0</v>
      </c>
      <c r="X29" s="22">
        <f t="shared" si="4"/>
        <v>0</v>
      </c>
      <c r="AI29" s="19" t="s">
        <v>71</v>
      </c>
      <c r="AJ29" s="44">
        <v>53</v>
      </c>
      <c r="AK29" s="22">
        <f t="shared" si="5"/>
        <v>1.9344999999999999</v>
      </c>
      <c r="AN29" s="23"/>
      <c r="AV29" s="19" t="s">
        <v>71</v>
      </c>
      <c r="AW29" s="30">
        <v>81</v>
      </c>
      <c r="AX29" s="23">
        <f t="shared" si="6"/>
        <v>39.447000000000003</v>
      </c>
      <c r="AY29" s="22">
        <f t="shared" si="2"/>
        <v>0.78894000000000009</v>
      </c>
    </row>
    <row r="30" spans="1:51" x14ac:dyDescent="0.25">
      <c r="A30" s="19" t="s">
        <v>78</v>
      </c>
      <c r="I30" s="19" t="s">
        <v>72</v>
      </c>
      <c r="J30" s="43">
        <v>9</v>
      </c>
      <c r="K30" s="22">
        <f t="shared" si="3"/>
        <v>0.43830000000000002</v>
      </c>
      <c r="V30" s="19" t="s">
        <v>72</v>
      </c>
      <c r="W30" s="30">
        <v>4</v>
      </c>
      <c r="X30" s="22">
        <f t="shared" si="4"/>
        <v>0.19120000000000001</v>
      </c>
      <c r="AI30" s="19" t="s">
        <v>72</v>
      </c>
      <c r="AJ30" s="44">
        <v>0</v>
      </c>
      <c r="AK30" s="22">
        <f t="shared" si="5"/>
        <v>0</v>
      </c>
      <c r="AN30" s="23"/>
      <c r="AV30" s="19" t="s">
        <v>72</v>
      </c>
      <c r="AW30" s="30">
        <v>71</v>
      </c>
      <c r="AX30" s="23">
        <f t="shared" si="6"/>
        <v>34.576999999999998</v>
      </c>
      <c r="AY30" s="22">
        <f t="shared" si="2"/>
        <v>0.69153999999999993</v>
      </c>
    </row>
    <row r="31" spans="1:51" x14ac:dyDescent="0.25">
      <c r="A31" s="19" t="s">
        <v>79</v>
      </c>
      <c r="I31" s="19" t="s">
        <v>73</v>
      </c>
      <c r="J31" s="43">
        <v>10</v>
      </c>
      <c r="K31" s="22">
        <f t="shared" si="3"/>
        <v>0.48699999999999999</v>
      </c>
      <c r="V31" s="19" t="s">
        <v>73</v>
      </c>
      <c r="W31" s="30">
        <v>113</v>
      </c>
      <c r="X31" s="22">
        <f t="shared" si="4"/>
        <v>5.4014000000000006</v>
      </c>
      <c r="AI31" s="19" t="s">
        <v>73</v>
      </c>
      <c r="AJ31" s="44">
        <v>373</v>
      </c>
      <c r="AK31" s="22">
        <f t="shared" si="5"/>
        <v>13.6145</v>
      </c>
      <c r="AN31" s="23"/>
      <c r="AV31" s="19" t="s">
        <v>73</v>
      </c>
      <c r="AW31" s="30">
        <v>97</v>
      </c>
      <c r="AX31" s="23">
        <f t="shared" si="6"/>
        <v>47.238999999999997</v>
      </c>
      <c r="AY31" s="22">
        <f t="shared" si="2"/>
        <v>0.94477999999999995</v>
      </c>
    </row>
    <row r="32" spans="1:51" x14ac:dyDescent="0.25">
      <c r="I32" s="19" t="s">
        <v>80</v>
      </c>
      <c r="K32" s="22"/>
      <c r="V32" s="19" t="s">
        <v>74</v>
      </c>
      <c r="X32" s="22"/>
      <c r="AI32" s="19" t="s">
        <v>74</v>
      </c>
      <c r="AK32" s="30"/>
      <c r="AN32" s="23"/>
      <c r="AV32" s="19" t="s">
        <v>74</v>
      </c>
      <c r="AW32" s="19" t="s">
        <v>76</v>
      </c>
    </row>
    <row r="33" spans="1:49" x14ac:dyDescent="0.25">
      <c r="I33" s="19" t="s">
        <v>81</v>
      </c>
      <c r="K33" s="22"/>
      <c r="V33" s="19" t="s">
        <v>75</v>
      </c>
      <c r="X33" s="22"/>
      <c r="AI33" s="19" t="s">
        <v>75</v>
      </c>
      <c r="AK33" s="30"/>
      <c r="AN33" s="23"/>
      <c r="AV33" s="19" t="s">
        <v>75</v>
      </c>
      <c r="AW33" s="19" t="s">
        <v>76</v>
      </c>
    </row>
    <row r="34" spans="1:49" x14ac:dyDescent="0.25">
      <c r="K34" s="22"/>
      <c r="X34" s="22"/>
      <c r="AK34" s="30"/>
      <c r="AN34" s="23"/>
    </row>
    <row r="35" spans="1:49" x14ac:dyDescent="0.25">
      <c r="B35" s="25" t="s">
        <v>10</v>
      </c>
      <c r="C35" s="25" t="s">
        <v>11</v>
      </c>
      <c r="D35" s="25" t="s">
        <v>12</v>
      </c>
      <c r="E35" s="25" t="s">
        <v>13</v>
      </c>
      <c r="F35" s="25" t="s">
        <v>14</v>
      </c>
      <c r="G35" s="25" t="s">
        <v>15</v>
      </c>
      <c r="I35" s="27"/>
      <c r="K35" s="22"/>
      <c r="V35" s="27"/>
      <c r="X35" s="22"/>
      <c r="AI35" s="27"/>
      <c r="AK35" s="30"/>
      <c r="AN35" s="23"/>
    </row>
    <row r="36" spans="1:49" x14ac:dyDescent="0.25">
      <c r="A36" s="19" t="s">
        <v>70</v>
      </c>
      <c r="B36" s="22">
        <f t="shared" ref="B36:B41" si="7">F26</f>
        <v>11.800000000000033</v>
      </c>
      <c r="C36" s="22">
        <f t="shared" ref="C36:C41" si="8">AY28</f>
        <v>1.1493200000000001</v>
      </c>
      <c r="D36" s="22">
        <f t="shared" ref="D36:D41" si="9">K28</f>
        <v>0.6331</v>
      </c>
      <c r="E36" s="23">
        <f>AK28</f>
        <v>0.91249999999999998</v>
      </c>
      <c r="F36" s="23">
        <f>X28</f>
        <v>0</v>
      </c>
      <c r="G36" s="26">
        <f>(E36+F36)/D36</f>
        <v>1.4413204864950244</v>
      </c>
      <c r="K36" s="22"/>
      <c r="X36" s="22"/>
      <c r="AK36" s="30"/>
      <c r="AN36" s="23"/>
    </row>
    <row r="37" spans="1:49" x14ac:dyDescent="0.25">
      <c r="A37" s="19" t="s">
        <v>71</v>
      </c>
      <c r="B37" s="22">
        <f t="shared" si="7"/>
        <v>6.5999999999997172</v>
      </c>
      <c r="C37" s="22">
        <f t="shared" si="8"/>
        <v>0.78894000000000009</v>
      </c>
      <c r="D37" s="22">
        <f t="shared" si="9"/>
        <v>0.48699999999999999</v>
      </c>
      <c r="E37" s="23">
        <f t="shared" ref="E37:E41" si="10">AK29</f>
        <v>1.9344999999999999</v>
      </c>
      <c r="F37" s="23">
        <f t="shared" ref="F37:F41" si="11">X29</f>
        <v>0</v>
      </c>
      <c r="G37" s="26">
        <f t="shared" ref="G37:G41" si="12">(E37+F37)/D37</f>
        <v>3.9722792607802875</v>
      </c>
      <c r="K37" s="22"/>
      <c r="X37" s="22"/>
      <c r="AK37" s="30"/>
      <c r="AN37" s="23"/>
    </row>
    <row r="38" spans="1:49" x14ac:dyDescent="0.25">
      <c r="A38" s="19" t="s">
        <v>72</v>
      </c>
      <c r="B38" s="22">
        <f t="shared" si="7"/>
        <v>4.5999999999999375</v>
      </c>
      <c r="C38" s="22">
        <f t="shared" si="8"/>
        <v>0.69153999999999993</v>
      </c>
      <c r="D38" s="22">
        <f t="shared" si="9"/>
        <v>0.43830000000000002</v>
      </c>
      <c r="E38" s="23">
        <f t="shared" si="10"/>
        <v>0</v>
      </c>
      <c r="F38" s="23">
        <f t="shared" si="11"/>
        <v>0.19120000000000001</v>
      </c>
      <c r="G38" s="26">
        <f t="shared" si="12"/>
        <v>0.43623089208304816</v>
      </c>
      <c r="AN38" s="23"/>
    </row>
    <row r="39" spans="1:49" x14ac:dyDescent="0.25">
      <c r="A39" s="19" t="s">
        <v>73</v>
      </c>
      <c r="B39" s="22">
        <f t="shared" si="7"/>
        <v>20.800000000000374</v>
      </c>
      <c r="C39" s="22">
        <f t="shared" si="8"/>
        <v>0.94477999999999995</v>
      </c>
      <c r="D39" s="22">
        <f t="shared" si="9"/>
        <v>0.48699999999999999</v>
      </c>
      <c r="E39" s="23">
        <f t="shared" si="10"/>
        <v>13.6145</v>
      </c>
      <c r="F39" s="23">
        <f t="shared" si="11"/>
        <v>5.4014000000000006</v>
      </c>
      <c r="G39" s="26">
        <f t="shared" si="12"/>
        <v>39.047022587268998</v>
      </c>
      <c r="AN39" s="23"/>
    </row>
    <row r="40" spans="1:49" x14ac:dyDescent="0.25">
      <c r="A40" s="19" t="s">
        <v>78</v>
      </c>
      <c r="B40" s="22">
        <f t="shared" si="7"/>
        <v>0</v>
      </c>
      <c r="C40" s="22">
        <f t="shared" si="8"/>
        <v>0</v>
      </c>
      <c r="D40" s="22">
        <f t="shared" si="9"/>
        <v>0</v>
      </c>
      <c r="E40" s="23">
        <f t="shared" si="10"/>
        <v>0</v>
      </c>
      <c r="F40" s="23">
        <f t="shared" si="11"/>
        <v>0</v>
      </c>
      <c r="G40" s="26" t="e">
        <f t="shared" si="12"/>
        <v>#DIV/0!</v>
      </c>
      <c r="AN40" s="23"/>
    </row>
    <row r="41" spans="1:49" x14ac:dyDescent="0.25">
      <c r="A41" s="19" t="s">
        <v>79</v>
      </c>
      <c r="B41" s="22">
        <f t="shared" si="7"/>
        <v>0</v>
      </c>
      <c r="C41" s="22">
        <f t="shared" si="8"/>
        <v>0</v>
      </c>
      <c r="D41" s="22">
        <f t="shared" si="9"/>
        <v>0</v>
      </c>
      <c r="E41" s="23">
        <f t="shared" si="10"/>
        <v>0</v>
      </c>
      <c r="F41" s="23">
        <f t="shared" si="11"/>
        <v>0</v>
      </c>
      <c r="G41" s="26" t="e">
        <f t="shared" si="12"/>
        <v>#DIV/0!</v>
      </c>
    </row>
    <row r="42" spans="1:49" x14ac:dyDescent="0.25">
      <c r="C42" s="30"/>
      <c r="D42" s="23"/>
      <c r="E42" s="23"/>
      <c r="F42" s="23"/>
      <c r="G42" s="23"/>
      <c r="AO42" s="23"/>
    </row>
    <row r="43" spans="1:49" x14ac:dyDescent="0.25">
      <c r="C43" s="31"/>
      <c r="D43" s="23"/>
      <c r="E43" s="23"/>
      <c r="F43" s="23"/>
      <c r="G43" s="23"/>
      <c r="AN43" s="23"/>
      <c r="AO43" s="23"/>
    </row>
    <row r="44" spans="1:49" x14ac:dyDescent="0.25">
      <c r="C44" s="30"/>
      <c r="D44" s="23"/>
      <c r="E44" s="23"/>
      <c r="F44" s="23"/>
      <c r="G44" s="23"/>
      <c r="AN44" s="23"/>
    </row>
    <row r="45" spans="1:49" x14ac:dyDescent="0.25">
      <c r="C45" s="30"/>
      <c r="D45" s="23"/>
      <c r="E45" s="23"/>
      <c r="F45" s="23"/>
      <c r="G45" s="23"/>
      <c r="AN45" s="23"/>
    </row>
    <row r="46" spans="1:49" x14ac:dyDescent="0.25">
      <c r="AN46" s="23"/>
    </row>
    <row r="47" spans="1:49" x14ac:dyDescent="0.25">
      <c r="AN47" s="23"/>
    </row>
    <row r="48" spans="1:49" x14ac:dyDescent="0.25">
      <c r="B48" s="24"/>
      <c r="C48" s="24"/>
      <c r="AN48" s="23"/>
    </row>
    <row r="49" spans="2:40" x14ac:dyDescent="0.25">
      <c r="B49" s="24"/>
      <c r="C49" s="24"/>
      <c r="AN49" s="23"/>
    </row>
    <row r="50" spans="2:40" x14ac:dyDescent="0.25">
      <c r="B50" s="24"/>
      <c r="C50" s="24"/>
      <c r="AN50" s="23"/>
    </row>
    <row r="51" spans="2:40" x14ac:dyDescent="0.25">
      <c r="B51" s="24"/>
      <c r="C51" s="24"/>
    </row>
    <row r="52" spans="2:40" x14ac:dyDescent="0.25">
      <c r="B52" s="32"/>
      <c r="C52" s="33" t="s">
        <v>12</v>
      </c>
      <c r="D52" s="33" t="s">
        <v>13</v>
      </c>
      <c r="E52" s="33" t="s">
        <v>14</v>
      </c>
      <c r="F52" s="33" t="s">
        <v>15</v>
      </c>
    </row>
    <row r="53" spans="2:40" x14ac:dyDescent="0.25">
      <c r="B53" s="34" t="s">
        <v>90</v>
      </c>
      <c r="C53" s="35">
        <v>1.4942</v>
      </c>
      <c r="D53" s="35">
        <v>1.9129</v>
      </c>
      <c r="E53" s="35">
        <v>10.1265</v>
      </c>
      <c r="F53" s="35">
        <f>(D53+E53)/C53</f>
        <v>8.0574220318565128</v>
      </c>
    </row>
    <row r="54" spans="2:40" x14ac:dyDescent="0.25">
      <c r="B54" s="36" t="s">
        <v>91</v>
      </c>
      <c r="C54" s="35">
        <v>378.85199999999998</v>
      </c>
      <c r="D54" s="35">
        <v>303.99600000000004</v>
      </c>
      <c r="E54" s="35">
        <v>130.93800000000002</v>
      </c>
      <c r="F54" s="35">
        <f t="shared" ref="F54:F56" si="13">(D54+E54)/C54</f>
        <v>1.1480314212410125</v>
      </c>
    </row>
    <row r="55" spans="2:40" x14ac:dyDescent="0.25">
      <c r="B55" s="34" t="s">
        <v>93</v>
      </c>
      <c r="C55" s="35">
        <v>375.96</v>
      </c>
      <c r="D55" s="35">
        <v>380.512</v>
      </c>
      <c r="E55" s="35">
        <v>138.47399999999999</v>
      </c>
      <c r="F55" s="35">
        <f t="shared" si="13"/>
        <v>1.3804287690179806</v>
      </c>
    </row>
    <row r="56" spans="2:40" x14ac:dyDescent="0.25">
      <c r="B56" s="34" t="s">
        <v>92</v>
      </c>
      <c r="C56" s="35">
        <v>385.6</v>
      </c>
      <c r="D56" s="35">
        <v>441.51800000000003</v>
      </c>
      <c r="E56" s="35">
        <v>163.90800000000002</v>
      </c>
      <c r="F56" s="35">
        <f t="shared" si="13"/>
        <v>1.570088174273859</v>
      </c>
    </row>
    <row r="57" spans="2:40" x14ac:dyDescent="0.25">
      <c r="B57" s="24"/>
      <c r="C57" s="24"/>
    </row>
    <row r="58" spans="2:40" x14ac:dyDescent="0.25">
      <c r="B58" s="24"/>
      <c r="C58" s="24"/>
    </row>
    <row r="59" spans="2:40" x14ac:dyDescent="0.25">
      <c r="B59" s="24"/>
      <c r="C59" s="24"/>
    </row>
    <row r="60" spans="2:40" x14ac:dyDescent="0.25">
      <c r="B60" s="24"/>
      <c r="C60" s="24"/>
    </row>
    <row r="61" spans="2:40" x14ac:dyDescent="0.25">
      <c r="B61" s="24"/>
      <c r="C61" s="24"/>
    </row>
    <row r="62" spans="2:40" x14ac:dyDescent="0.25">
      <c r="B62" s="24"/>
      <c r="C62" s="24"/>
    </row>
    <row r="63" spans="2:40" x14ac:dyDescent="0.25">
      <c r="B63" s="24"/>
      <c r="C63" s="24"/>
    </row>
    <row r="64" spans="2:40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/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42026</v>
      </c>
      <c r="C2" s="6">
        <v>5.7</v>
      </c>
      <c r="D2" s="28">
        <v>431.2</v>
      </c>
      <c r="E2" s="8">
        <v>11.3</v>
      </c>
      <c r="F2" s="28">
        <v>90.2</v>
      </c>
      <c r="G2" s="28">
        <v>0</v>
      </c>
      <c r="H2" s="8">
        <v>7.64</v>
      </c>
      <c r="I2" s="17">
        <v>2.2999999999999687</v>
      </c>
      <c r="J2" s="15">
        <v>0.61362000000000005</v>
      </c>
      <c r="K2" s="41">
        <v>1.3149</v>
      </c>
      <c r="L2" s="17">
        <v>4.5625</v>
      </c>
      <c r="M2" s="14">
        <v>0</v>
      </c>
      <c r="N2" s="29">
        <v>3.4698456156361703</v>
      </c>
      <c r="O2" s="28">
        <v>120</v>
      </c>
    </row>
    <row r="3" spans="1:15" x14ac:dyDescent="0.25">
      <c r="A3" s="9">
        <v>2</v>
      </c>
      <c r="B3" s="13">
        <v>42026</v>
      </c>
      <c r="C3" s="6">
        <v>5.2</v>
      </c>
      <c r="D3" s="28">
        <v>485.4</v>
      </c>
      <c r="E3" s="8">
        <v>11.08</v>
      </c>
      <c r="F3" s="28">
        <v>87.5</v>
      </c>
      <c r="G3" s="28">
        <v>0</v>
      </c>
      <c r="H3" s="8">
        <v>7.59</v>
      </c>
      <c r="I3" s="17">
        <v>1.4999999999996128</v>
      </c>
      <c r="J3" s="15">
        <v>0.37012</v>
      </c>
      <c r="K3" s="41">
        <v>0</v>
      </c>
      <c r="L3" s="17">
        <v>16.388500000000001</v>
      </c>
      <c r="M3" s="14">
        <v>0.43020000000000003</v>
      </c>
      <c r="N3" s="29">
        <v>17</v>
      </c>
      <c r="O3" s="28">
        <v>120</v>
      </c>
    </row>
    <row r="4" spans="1:15" x14ac:dyDescent="0.25">
      <c r="A4" s="9">
        <v>3</v>
      </c>
      <c r="B4" s="13">
        <v>42026</v>
      </c>
      <c r="C4" s="6">
        <v>5.8</v>
      </c>
      <c r="D4" s="28">
        <v>498.8</v>
      </c>
      <c r="E4" s="8">
        <v>9.9700000000000006</v>
      </c>
      <c r="F4" s="28">
        <v>80</v>
      </c>
      <c r="G4" s="28">
        <v>0</v>
      </c>
      <c r="H4" s="8">
        <v>7.6</v>
      </c>
      <c r="I4" s="17">
        <v>3.4666666666668768</v>
      </c>
      <c r="J4" s="15">
        <v>1.1947733333333335</v>
      </c>
      <c r="K4" s="41">
        <v>4.87E-2</v>
      </c>
      <c r="L4" s="17">
        <v>12.920999999999999</v>
      </c>
      <c r="M4" s="14">
        <v>1.2428000000000001</v>
      </c>
      <c r="N4" s="29">
        <v>290.83778234086242</v>
      </c>
      <c r="O4" s="28">
        <v>120</v>
      </c>
    </row>
    <row r="5" spans="1:15" x14ac:dyDescent="0.25">
      <c r="A5" s="9">
        <v>4</v>
      </c>
      <c r="B5" s="13">
        <v>42026</v>
      </c>
      <c r="C5" s="6">
        <v>4.9000000000000004</v>
      </c>
      <c r="D5" s="28">
        <v>277.5</v>
      </c>
      <c r="E5" s="8">
        <v>13.46</v>
      </c>
      <c r="F5" s="28">
        <v>105.5</v>
      </c>
      <c r="G5" s="28">
        <v>0</v>
      </c>
      <c r="H5" s="8">
        <v>7.79</v>
      </c>
      <c r="I5" s="17">
        <v>4.5999999999999375</v>
      </c>
      <c r="J5" s="15">
        <v>0.57466000000000006</v>
      </c>
      <c r="K5" s="41">
        <v>0</v>
      </c>
      <c r="L5" s="17">
        <v>13.577999999999999</v>
      </c>
      <c r="M5" s="14">
        <v>0.62140000000000006</v>
      </c>
      <c r="N5" s="29">
        <v>14</v>
      </c>
      <c r="O5" s="28">
        <v>81</v>
      </c>
    </row>
    <row r="6" spans="1:15" x14ac:dyDescent="0.25">
      <c r="A6" s="9">
        <v>5</v>
      </c>
      <c r="B6" s="13">
        <v>42026</v>
      </c>
      <c r="C6" s="6">
        <v>5.2</v>
      </c>
      <c r="D6" s="28">
        <v>224.3</v>
      </c>
      <c r="E6" s="8">
        <v>12.06</v>
      </c>
      <c r="F6" s="28">
        <v>95.2</v>
      </c>
      <c r="G6" s="28">
        <v>0</v>
      </c>
      <c r="H6" s="8">
        <v>7.75</v>
      </c>
      <c r="I6" s="17">
        <v>8.0000000000000071</v>
      </c>
      <c r="J6" s="15">
        <v>0.54544000000000004</v>
      </c>
      <c r="K6" s="41">
        <v>0.48699999999999999</v>
      </c>
      <c r="L6" s="17">
        <v>1.46</v>
      </c>
      <c r="M6" s="14">
        <v>0.23900000000000002</v>
      </c>
      <c r="N6" s="29">
        <v>3.4887063655030803</v>
      </c>
      <c r="O6" s="28">
        <v>46</v>
      </c>
    </row>
    <row r="7" spans="1:15" x14ac:dyDescent="0.25">
      <c r="A7" s="9">
        <v>6</v>
      </c>
      <c r="B7" s="13">
        <v>42026</v>
      </c>
      <c r="C7" s="6">
        <v>5.8</v>
      </c>
      <c r="D7" s="28">
        <v>516</v>
      </c>
      <c r="E7" s="8">
        <v>11.4</v>
      </c>
      <c r="F7" s="28">
        <v>91.5</v>
      </c>
      <c r="G7" s="28">
        <v>0</v>
      </c>
      <c r="H7" s="8">
        <v>6.96</v>
      </c>
      <c r="I7" s="17">
        <v>2.4999999999999467</v>
      </c>
      <c r="J7" s="15">
        <v>0.69153999999999993</v>
      </c>
      <c r="K7" s="41">
        <v>0.24349999999999999</v>
      </c>
      <c r="L7" s="17">
        <v>38.397999999999996</v>
      </c>
      <c r="M7" s="14">
        <v>0</v>
      </c>
      <c r="N7" s="29">
        <v>157.69199178644763</v>
      </c>
      <c r="O7" s="28">
        <v>120</v>
      </c>
    </row>
    <row r="8" spans="1:15" x14ac:dyDescent="0.25">
      <c r="A8" s="9">
        <v>7</v>
      </c>
      <c r="B8" s="13">
        <v>42026</v>
      </c>
      <c r="C8" s="6">
        <v>5.5</v>
      </c>
      <c r="D8" s="28">
        <v>803</v>
      </c>
      <c r="E8" s="8">
        <v>7.12</v>
      </c>
      <c r="F8" s="28">
        <v>56.6</v>
      </c>
      <c r="G8" s="28">
        <v>0</v>
      </c>
      <c r="H8" s="8">
        <v>6.94</v>
      </c>
      <c r="I8" s="17">
        <v>6.1666666666670977</v>
      </c>
      <c r="J8" s="15">
        <v>0.86036666666666672</v>
      </c>
      <c r="K8" s="41">
        <v>4.87E-2</v>
      </c>
      <c r="L8" s="17">
        <v>17.994499999999999</v>
      </c>
      <c r="M8" s="14">
        <v>6.5486000000000004</v>
      </c>
      <c r="N8" s="29">
        <v>503.96509240246405</v>
      </c>
      <c r="O8" s="28">
        <v>105</v>
      </c>
    </row>
    <row r="9" spans="1:15" x14ac:dyDescent="0.25">
      <c r="A9" s="9">
        <v>8</v>
      </c>
      <c r="B9" s="13">
        <v>42026</v>
      </c>
      <c r="C9" s="6">
        <v>5.2</v>
      </c>
      <c r="D9" s="28">
        <v>308</v>
      </c>
      <c r="E9" s="8">
        <v>13.5</v>
      </c>
      <c r="F9" s="28">
        <v>106.9</v>
      </c>
      <c r="G9" s="28">
        <v>0</v>
      </c>
      <c r="H9" s="8">
        <v>7.46</v>
      </c>
      <c r="I9" s="17">
        <v>3.142857142857431</v>
      </c>
      <c r="J9" s="15">
        <v>0.77920000000000011</v>
      </c>
      <c r="K9" s="41">
        <v>4.87E-2</v>
      </c>
      <c r="L9" s="17">
        <v>2.19</v>
      </c>
      <c r="M9" s="14">
        <v>0.43020000000000003</v>
      </c>
      <c r="N9" s="29">
        <v>53.802874743326491</v>
      </c>
      <c r="O9" s="28">
        <v>94</v>
      </c>
    </row>
    <row r="10" spans="1:15" x14ac:dyDescent="0.25">
      <c r="A10" s="9">
        <v>9</v>
      </c>
      <c r="B10" s="13">
        <v>42026</v>
      </c>
      <c r="C10" s="6">
        <v>3.6</v>
      </c>
      <c r="D10" s="28">
        <v>3079</v>
      </c>
      <c r="E10" s="8">
        <v>11.15</v>
      </c>
      <c r="F10" s="28">
        <v>84.4</v>
      </c>
      <c r="G10" s="28">
        <v>33</v>
      </c>
      <c r="H10" s="8">
        <v>7.32</v>
      </c>
      <c r="I10" s="29">
        <v>19.333333333332686</v>
      </c>
      <c r="J10" s="15">
        <v>2.9869333333333339</v>
      </c>
      <c r="K10" s="41">
        <v>0.3896</v>
      </c>
      <c r="L10" s="17">
        <v>0</v>
      </c>
      <c r="M10" s="14">
        <v>1.4818</v>
      </c>
      <c r="N10" s="29">
        <v>3.8033880903490758</v>
      </c>
      <c r="O10" s="28">
        <v>30</v>
      </c>
    </row>
    <row r="11" spans="1:15" x14ac:dyDescent="0.25">
      <c r="A11" s="9">
        <v>10</v>
      </c>
      <c r="B11" s="13">
        <v>42026</v>
      </c>
      <c r="C11" s="6">
        <v>5.4</v>
      </c>
      <c r="D11" s="28">
        <v>6720</v>
      </c>
      <c r="E11" s="8">
        <v>13.02</v>
      </c>
      <c r="F11" s="28">
        <v>102.2</v>
      </c>
      <c r="G11" s="28">
        <v>0</v>
      </c>
      <c r="H11" s="8">
        <v>7.28</v>
      </c>
      <c r="I11" s="17">
        <v>15.555555555555816</v>
      </c>
      <c r="J11" s="15">
        <v>0.11904444444444447</v>
      </c>
      <c r="K11" s="41">
        <v>0.34089999999999998</v>
      </c>
      <c r="L11" s="17">
        <v>7.8109999999999999</v>
      </c>
      <c r="M11" s="14">
        <v>1.0994000000000002</v>
      </c>
      <c r="N11" s="29">
        <v>26.137870343209151</v>
      </c>
      <c r="O11" s="28">
        <v>38</v>
      </c>
    </row>
    <row r="12" spans="1:15" x14ac:dyDescent="0.25">
      <c r="A12" s="9">
        <v>11</v>
      </c>
      <c r="B12" s="13">
        <v>42026</v>
      </c>
      <c r="C12" s="6">
        <v>4.5999999999999996</v>
      </c>
      <c r="D12" s="28">
        <v>284.7</v>
      </c>
      <c r="E12" s="8">
        <v>11.53</v>
      </c>
      <c r="F12" s="28">
        <v>89.7</v>
      </c>
      <c r="G12" s="28">
        <v>0</v>
      </c>
      <c r="H12" s="8">
        <v>7.61</v>
      </c>
      <c r="I12" s="17">
        <v>5.2000000000003155</v>
      </c>
      <c r="J12" s="15">
        <v>0.45778000000000002</v>
      </c>
      <c r="K12" s="41">
        <v>9.74E-2</v>
      </c>
      <c r="L12" s="17">
        <v>0</v>
      </c>
      <c r="M12" s="14">
        <v>0</v>
      </c>
      <c r="N12" s="29">
        <v>0</v>
      </c>
      <c r="O12" s="28">
        <v>92</v>
      </c>
    </row>
    <row r="13" spans="1:15" x14ac:dyDescent="0.25">
      <c r="A13" s="9">
        <v>12</v>
      </c>
      <c r="B13" s="13">
        <v>42026</v>
      </c>
      <c r="C13" s="6">
        <v>4.2</v>
      </c>
      <c r="D13" s="28">
        <v>241.6</v>
      </c>
      <c r="E13" s="8">
        <v>14.47</v>
      </c>
      <c r="F13" s="28">
        <v>111.1</v>
      </c>
      <c r="G13" s="28">
        <v>66</v>
      </c>
      <c r="H13" s="8">
        <v>7.64</v>
      </c>
      <c r="I13" s="17">
        <v>1.0999999999996568</v>
      </c>
      <c r="J13" s="15">
        <v>0.19966999999999999</v>
      </c>
      <c r="K13" s="41">
        <v>4.87E-2</v>
      </c>
      <c r="L13" s="17">
        <v>0</v>
      </c>
      <c r="M13" s="14">
        <v>0</v>
      </c>
      <c r="N13" s="29">
        <v>0</v>
      </c>
      <c r="O13" s="28">
        <v>120</v>
      </c>
    </row>
    <row r="14" spans="1:15" x14ac:dyDescent="0.25">
      <c r="A14" s="9">
        <v>13</v>
      </c>
      <c r="B14" s="13">
        <v>42026</v>
      </c>
      <c r="C14" s="6">
        <v>4.5</v>
      </c>
      <c r="D14" s="28">
        <v>3444</v>
      </c>
      <c r="E14" s="8">
        <v>12.76</v>
      </c>
      <c r="F14" s="28">
        <v>98.9</v>
      </c>
      <c r="G14" s="28">
        <v>0</v>
      </c>
      <c r="H14" s="8">
        <v>7.4</v>
      </c>
      <c r="I14" s="17">
        <v>14.571428571427601</v>
      </c>
      <c r="J14" s="15">
        <v>2.0593142857142857</v>
      </c>
      <c r="K14" s="41">
        <v>0.34089999999999998</v>
      </c>
      <c r="L14" s="17">
        <v>0.40149999999999997</v>
      </c>
      <c r="M14" s="14">
        <v>1.5296000000000001</v>
      </c>
      <c r="N14" s="29">
        <v>5.664711058961573</v>
      </c>
      <c r="O14" s="28">
        <v>38</v>
      </c>
    </row>
    <row r="15" spans="1:15" x14ac:dyDescent="0.25">
      <c r="A15" s="9">
        <v>14</v>
      </c>
      <c r="B15" s="13">
        <v>42026</v>
      </c>
      <c r="C15" s="6">
        <v>3.9</v>
      </c>
      <c r="D15" s="28">
        <v>1044</v>
      </c>
      <c r="E15" s="8">
        <v>10.73</v>
      </c>
      <c r="F15" s="28">
        <v>81.599999999999994</v>
      </c>
      <c r="G15" s="28">
        <v>0</v>
      </c>
      <c r="H15" s="8">
        <v>7.45</v>
      </c>
      <c r="I15" s="17">
        <v>10.285714285714421</v>
      </c>
      <c r="J15" s="15">
        <v>2.6576285714285715</v>
      </c>
      <c r="K15" s="41">
        <v>0.97399999999999998</v>
      </c>
      <c r="L15" s="17">
        <v>3.3944999999999999</v>
      </c>
      <c r="M15" s="14">
        <v>2.629</v>
      </c>
      <c r="N15" s="29">
        <v>6.1842915811088304</v>
      </c>
      <c r="O15" s="28">
        <v>39</v>
      </c>
    </row>
    <row r="16" spans="1:15" x14ac:dyDescent="0.25">
      <c r="A16" s="9">
        <v>15</v>
      </c>
      <c r="B16" s="13">
        <v>42026</v>
      </c>
      <c r="C16" s="6">
        <v>5.3</v>
      </c>
      <c r="D16" s="28">
        <v>745</v>
      </c>
      <c r="E16" s="8">
        <v>11.13</v>
      </c>
      <c r="F16" s="28">
        <v>88.2</v>
      </c>
      <c r="G16" s="28">
        <v>0</v>
      </c>
      <c r="H16" s="8">
        <v>7.33</v>
      </c>
      <c r="I16" s="17">
        <v>1.9999999999997797</v>
      </c>
      <c r="J16" s="15">
        <v>0.37012</v>
      </c>
      <c r="K16" s="41">
        <v>0.14610000000000001</v>
      </c>
      <c r="L16" s="17">
        <v>25.951499999999999</v>
      </c>
      <c r="M16" s="14">
        <v>4.7800000000000002E-2</v>
      </c>
      <c r="N16" s="29">
        <v>177.95550992470908</v>
      </c>
      <c r="O16" s="28">
        <v>120</v>
      </c>
    </row>
    <row r="17" spans="1:15" x14ac:dyDescent="0.25">
      <c r="A17" s="9">
        <v>16</v>
      </c>
      <c r="B17" s="13">
        <v>42026</v>
      </c>
      <c r="C17" s="6">
        <v>5.5</v>
      </c>
      <c r="D17" s="28">
        <v>481.1</v>
      </c>
      <c r="E17" s="8">
        <v>13.3</v>
      </c>
      <c r="F17" s="28">
        <v>105.6</v>
      </c>
      <c r="G17" s="28">
        <v>0</v>
      </c>
      <c r="H17" s="8">
        <v>7.83</v>
      </c>
      <c r="I17" s="17">
        <v>12.999999999999309</v>
      </c>
      <c r="J17" s="15">
        <v>2.7434333333333334</v>
      </c>
      <c r="K17" s="41">
        <v>0.58440000000000003</v>
      </c>
      <c r="L17" s="17">
        <v>1.8979999999999999</v>
      </c>
      <c r="M17" s="14">
        <v>0.62140000000000006</v>
      </c>
      <c r="N17" s="29">
        <v>4.3110882956878847</v>
      </c>
      <c r="O17" s="28">
        <v>32</v>
      </c>
    </row>
    <row r="18" spans="1:15" x14ac:dyDescent="0.25">
      <c r="A18" s="9">
        <v>17</v>
      </c>
      <c r="B18" s="13">
        <v>42026</v>
      </c>
      <c r="C18" s="6">
        <v>6</v>
      </c>
      <c r="D18" s="28">
        <v>346.7</v>
      </c>
      <c r="E18" s="8">
        <v>13.18</v>
      </c>
      <c r="F18" s="28">
        <v>105.5</v>
      </c>
      <c r="G18" s="28">
        <v>33</v>
      </c>
      <c r="H18" s="8">
        <v>7.85</v>
      </c>
      <c r="I18" s="17">
        <v>12.799999999999478</v>
      </c>
      <c r="J18" s="15">
        <v>0.74024000000000001</v>
      </c>
      <c r="K18" s="41">
        <v>0.1948</v>
      </c>
      <c r="L18" s="17">
        <v>3.9784999999999999</v>
      </c>
      <c r="M18" s="14">
        <v>0.71700000000000008</v>
      </c>
      <c r="N18" s="29">
        <v>24.104209445585216</v>
      </c>
      <c r="O18" s="28">
        <v>40</v>
      </c>
    </row>
    <row r="19" spans="1:15" x14ac:dyDescent="0.25">
      <c r="A19" s="9">
        <v>18</v>
      </c>
      <c r="B19" s="13">
        <v>42026</v>
      </c>
      <c r="C19" s="6">
        <v>6.5</v>
      </c>
      <c r="D19" s="28">
        <v>648</v>
      </c>
      <c r="E19" s="8">
        <v>12.21</v>
      </c>
      <c r="F19" s="28">
        <v>99.4</v>
      </c>
      <c r="G19" s="28">
        <v>0</v>
      </c>
      <c r="H19" s="8">
        <v>7.75</v>
      </c>
      <c r="I19" s="17">
        <v>11.333333333333567</v>
      </c>
      <c r="J19" s="15">
        <v>2.8570666666666673</v>
      </c>
      <c r="K19" s="41">
        <v>0.92530000000000001</v>
      </c>
      <c r="L19" s="17">
        <v>4.5989999999999993</v>
      </c>
      <c r="M19" s="14">
        <v>1.0038</v>
      </c>
      <c r="N19" s="29">
        <v>6.0551172592672637</v>
      </c>
      <c r="O19" s="28">
        <v>40</v>
      </c>
    </row>
    <row r="20" spans="1:15" x14ac:dyDescent="0.25">
      <c r="A20" s="9">
        <v>19</v>
      </c>
      <c r="B20" s="13">
        <v>42026</v>
      </c>
      <c r="C20" s="6">
        <v>3.5</v>
      </c>
      <c r="D20" s="28">
        <v>987</v>
      </c>
      <c r="E20" s="8">
        <v>9.68</v>
      </c>
      <c r="F20" s="28">
        <v>72.8</v>
      </c>
      <c r="G20" s="28">
        <v>0</v>
      </c>
      <c r="H20" s="8">
        <v>7.64</v>
      </c>
      <c r="I20" s="17">
        <v>9.800000000000253</v>
      </c>
      <c r="J20" s="15">
        <v>1.58762</v>
      </c>
      <c r="K20" s="41">
        <v>0.53569999999999995</v>
      </c>
      <c r="L20" s="17">
        <v>2.5914999999999999</v>
      </c>
      <c r="M20" s="14">
        <v>2.1510000000000002</v>
      </c>
      <c r="N20" s="29">
        <v>8.8529027440731749</v>
      </c>
      <c r="O20" s="28">
        <v>49</v>
      </c>
    </row>
    <row r="21" spans="1:15" x14ac:dyDescent="0.25">
      <c r="A21" s="9">
        <v>20</v>
      </c>
      <c r="B21" s="13">
        <v>42026</v>
      </c>
      <c r="C21" s="6">
        <v>4.7</v>
      </c>
      <c r="D21" s="28">
        <v>246.4</v>
      </c>
      <c r="E21" s="8">
        <v>14.34</v>
      </c>
      <c r="F21" s="28">
        <v>111.8</v>
      </c>
      <c r="G21" s="28">
        <v>0</v>
      </c>
      <c r="H21" s="8">
        <v>7.87</v>
      </c>
      <c r="I21" s="17">
        <v>5.9999999999993392</v>
      </c>
      <c r="J21" s="15">
        <v>1.3514249999999999</v>
      </c>
      <c r="K21" s="41">
        <v>0.1948</v>
      </c>
      <c r="L21" s="17">
        <v>1.3504999999999998</v>
      </c>
      <c r="M21" s="14">
        <v>1.0038</v>
      </c>
      <c r="N21" s="29">
        <v>12.085728952772072</v>
      </c>
      <c r="O21" s="28">
        <v>69</v>
      </c>
    </row>
    <row r="22" spans="1:15" x14ac:dyDescent="0.25">
      <c r="A22" s="9">
        <v>21</v>
      </c>
      <c r="B22" s="13">
        <v>42026</v>
      </c>
      <c r="C22" s="6">
        <v>6.4</v>
      </c>
      <c r="D22" s="28">
        <v>256.89999999999998</v>
      </c>
      <c r="E22" s="8">
        <v>10.49</v>
      </c>
      <c r="F22" s="28">
        <v>85.1</v>
      </c>
      <c r="G22" s="28">
        <v>0</v>
      </c>
      <c r="H22" s="8">
        <v>7.68</v>
      </c>
      <c r="I22" s="17">
        <v>3.4285714285716855</v>
      </c>
      <c r="J22" s="15">
        <v>0.81398571428571431</v>
      </c>
      <c r="K22" s="41">
        <v>0.1948</v>
      </c>
      <c r="L22" s="17">
        <v>4.1974999999999998</v>
      </c>
      <c r="M22" s="14">
        <v>0</v>
      </c>
      <c r="N22" s="29">
        <v>21.547741273100616</v>
      </c>
      <c r="O22" s="28">
        <v>120</v>
      </c>
    </row>
    <row r="23" spans="1:15" x14ac:dyDescent="0.25">
      <c r="A23" s="9">
        <v>22</v>
      </c>
      <c r="B23" s="13">
        <v>42026</v>
      </c>
      <c r="C23" s="6">
        <v>7.7</v>
      </c>
      <c r="D23" s="28">
        <v>562</v>
      </c>
      <c r="E23" s="8">
        <v>11.09</v>
      </c>
      <c r="F23" s="28">
        <v>93.2</v>
      </c>
      <c r="G23" s="28">
        <v>0</v>
      </c>
      <c r="H23" s="8">
        <v>7.42</v>
      </c>
      <c r="I23" s="17">
        <v>3.2000000000000917</v>
      </c>
      <c r="J23" s="15">
        <v>0.81816</v>
      </c>
      <c r="K23" s="41">
        <v>0.14610000000000001</v>
      </c>
      <c r="L23" s="17">
        <v>36.244499999999995</v>
      </c>
      <c r="M23" s="14">
        <v>3.0114000000000001</v>
      </c>
      <c r="N23" s="29">
        <v>268.6919917864476</v>
      </c>
      <c r="O23" s="28">
        <v>120</v>
      </c>
    </row>
    <row r="24" spans="1:15" x14ac:dyDescent="0.25">
      <c r="A24" s="9">
        <v>23</v>
      </c>
      <c r="B24" s="13">
        <v>42026</v>
      </c>
      <c r="C24" s="6">
        <v>3.2</v>
      </c>
      <c r="D24" s="28">
        <v>1366</v>
      </c>
      <c r="E24" s="8">
        <v>12.11</v>
      </c>
      <c r="F24" s="28">
        <v>92.7</v>
      </c>
      <c r="G24" s="28">
        <v>0</v>
      </c>
      <c r="H24" s="8">
        <v>7.63</v>
      </c>
      <c r="I24" s="17">
        <v>32.400000000000873</v>
      </c>
      <c r="J24" s="15">
        <v>2.4934400000000001</v>
      </c>
      <c r="K24" s="41">
        <v>0.43830000000000002</v>
      </c>
      <c r="L24" s="17">
        <v>5.9494999999999996</v>
      </c>
      <c r="M24" s="14">
        <v>1.9120000000000001</v>
      </c>
      <c r="N24" s="29">
        <v>17.936344969199176</v>
      </c>
      <c r="O24" s="28">
        <v>23</v>
      </c>
    </row>
    <row r="25" spans="1:15" x14ac:dyDescent="0.25">
      <c r="A25" s="9">
        <v>24</v>
      </c>
      <c r="B25" s="13">
        <v>42026</v>
      </c>
      <c r="C25" s="6">
        <v>16.8</v>
      </c>
      <c r="D25" s="28">
        <v>1372</v>
      </c>
      <c r="E25" s="8">
        <v>9.14</v>
      </c>
      <c r="F25" s="28">
        <v>94.4</v>
      </c>
      <c r="G25" s="28">
        <v>0</v>
      </c>
      <c r="H25" s="8">
        <v>8.4</v>
      </c>
      <c r="I25" s="17">
        <v>8.1999999999999851</v>
      </c>
      <c r="J25" s="15">
        <v>0.62336000000000003</v>
      </c>
      <c r="K25" s="41">
        <v>5.4057000000000004</v>
      </c>
      <c r="L25" s="17">
        <v>12.6655</v>
      </c>
      <c r="M25" s="14">
        <v>0</v>
      </c>
      <c r="N25" s="29">
        <v>2.3429898070555151</v>
      </c>
      <c r="O25" s="28">
        <v>120</v>
      </c>
    </row>
    <row r="26" spans="1:15" x14ac:dyDescent="0.25">
      <c r="B26" s="13"/>
    </row>
    <row r="27" spans="1:15" x14ac:dyDescent="0.25">
      <c r="B2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69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 t="s">
        <v>43</v>
      </c>
      <c r="B2" s="13">
        <v>42026</v>
      </c>
      <c r="C2" s="37">
        <v>5.6291666666666673</v>
      </c>
      <c r="D2" s="38">
        <v>1057.0250000000001</v>
      </c>
      <c r="E2" s="39">
        <v>11.675833333333335</v>
      </c>
      <c r="F2" s="38">
        <v>92.916666666666671</v>
      </c>
      <c r="G2" s="38">
        <v>5.5</v>
      </c>
      <c r="H2" s="37">
        <v>7.576249999999999</v>
      </c>
      <c r="I2" s="37">
        <v>8.3285052910052375</v>
      </c>
      <c r="J2" s="39">
        <v>1.1878725562169312</v>
      </c>
      <c r="K2" s="39">
        <v>0.547875</v>
      </c>
      <c r="L2" s="37">
        <v>9.1052291666666658</v>
      </c>
      <c r="M2" s="37">
        <v>1.1133416666666667</v>
      </c>
      <c r="N2" s="38">
        <v>67.913757449406916</v>
      </c>
      <c r="O2" s="38">
        <v>79</v>
      </c>
    </row>
    <row r="3" spans="1:15" x14ac:dyDescent="0.25">
      <c r="A3" s="2" t="s">
        <v>44</v>
      </c>
      <c r="B3" s="13">
        <v>42026</v>
      </c>
      <c r="C3" s="37">
        <v>5.3222222222222229</v>
      </c>
      <c r="D3" s="38">
        <v>549.58888888888885</v>
      </c>
      <c r="E3" s="39">
        <v>10.643333333333334</v>
      </c>
      <c r="F3" s="38">
        <v>85.744444444444454</v>
      </c>
      <c r="G3" s="38">
        <v>0</v>
      </c>
      <c r="H3" s="37">
        <v>7.434444444444444</v>
      </c>
      <c r="I3" s="37">
        <v>3.9883597883598472</v>
      </c>
      <c r="J3" s="39">
        <v>0.9544169312169315</v>
      </c>
      <c r="K3" s="39">
        <v>0.79543333333333333</v>
      </c>
      <c r="L3" s="37">
        <v>17.917444444444445</v>
      </c>
      <c r="M3" s="37">
        <v>1.3649555555555557</v>
      </c>
      <c r="N3" s="38">
        <v>160.80167470988167</v>
      </c>
      <c r="O3" s="38">
        <v>109.44444444444444</v>
      </c>
    </row>
    <row r="4" spans="1:15" x14ac:dyDescent="0.25">
      <c r="A4" s="2" t="s">
        <v>45</v>
      </c>
      <c r="B4" s="13">
        <v>42026</v>
      </c>
      <c r="C4" s="37">
        <v>5.3749999999999991</v>
      </c>
      <c r="D4" s="38">
        <v>301.28749999999997</v>
      </c>
      <c r="E4" s="39">
        <v>13.23</v>
      </c>
      <c r="F4" s="38">
        <v>103.91249999999999</v>
      </c>
      <c r="G4" s="38">
        <v>12.375</v>
      </c>
      <c r="H4" s="37">
        <v>7.7249999999999996</v>
      </c>
      <c r="I4" s="37">
        <v>6.730357142856934</v>
      </c>
      <c r="J4" s="39">
        <v>0.92398104166666661</v>
      </c>
      <c r="K4" s="39">
        <v>0.20697500000000002</v>
      </c>
      <c r="L4" s="37">
        <v>3.0568750000000002</v>
      </c>
      <c r="M4" s="37">
        <v>0.4541</v>
      </c>
      <c r="N4" s="38">
        <v>13.974075975359343</v>
      </c>
      <c r="O4" s="38">
        <v>71.75</v>
      </c>
    </row>
    <row r="5" spans="1:15" x14ac:dyDescent="0.25">
      <c r="A5" s="2" t="s">
        <v>46</v>
      </c>
      <c r="B5" s="13">
        <v>42026</v>
      </c>
      <c r="C5" s="37">
        <v>6.7166666666666659</v>
      </c>
      <c r="D5" s="38">
        <v>2773.3333333333335</v>
      </c>
      <c r="E5" s="39">
        <v>11.574999999999998</v>
      </c>
      <c r="F5" s="38">
        <v>88.766666666666666</v>
      </c>
      <c r="G5" s="38">
        <v>5.5</v>
      </c>
      <c r="H5" s="37">
        <v>7.4533333333333331</v>
      </c>
      <c r="I5" s="37">
        <v>16.991005291005276</v>
      </c>
      <c r="J5" s="39">
        <v>1.9839967724867724</v>
      </c>
      <c r="K5" s="39">
        <v>0.50323333333333331</v>
      </c>
      <c r="L5" s="37">
        <v>3.3580000000000001</v>
      </c>
      <c r="M5" s="37">
        <v>1.8004666666666669</v>
      </c>
      <c r="N5" s="38">
        <v>11.429918131150165</v>
      </c>
      <c r="O5" s="38">
        <v>36.166666666666664</v>
      </c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2015-01-30T18:03:10Z</dcterms:modified>
</cp:coreProperties>
</file>