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P4" i="1" l="1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AX5" i="2" l="1"/>
  <c r="AY5" i="2"/>
  <c r="AX6" i="2"/>
  <c r="AY6" i="2" s="1"/>
  <c r="AX7" i="2"/>
  <c r="AY7" i="2"/>
  <c r="AX8" i="2"/>
  <c r="AY8" i="2" s="1"/>
  <c r="AX9" i="2"/>
  <c r="AY9" i="2"/>
  <c r="AX10" i="2"/>
  <c r="AY10" i="2" s="1"/>
  <c r="AX11" i="2"/>
  <c r="AY11" i="2"/>
  <c r="AX12" i="2"/>
  <c r="AY12" i="2" s="1"/>
  <c r="AX13" i="2"/>
  <c r="AY13" i="2"/>
  <c r="AX14" i="2"/>
  <c r="AY14" i="2" s="1"/>
  <c r="AX15" i="2"/>
  <c r="AY15" i="2"/>
  <c r="AX16" i="2"/>
  <c r="AY16" i="2" s="1"/>
  <c r="AX17" i="2"/>
  <c r="AY17" i="2"/>
  <c r="AX18" i="2"/>
  <c r="AY18" i="2" s="1"/>
  <c r="AX19" i="2"/>
  <c r="AY19" i="2"/>
  <c r="AX20" i="2"/>
  <c r="AY20" i="2" s="1"/>
  <c r="AX21" i="2"/>
  <c r="AY21" i="2"/>
  <c r="AX22" i="2"/>
  <c r="AY22" i="2" s="1"/>
  <c r="AX23" i="2"/>
  <c r="AY23" i="2"/>
  <c r="AX24" i="2"/>
  <c r="AY24" i="2" s="1"/>
  <c r="AX25" i="2"/>
  <c r="AY25" i="2"/>
  <c r="AX26" i="2"/>
  <c r="AY26" i="2" s="1"/>
  <c r="AX27" i="2"/>
  <c r="AY27" i="2"/>
  <c r="AX28" i="2"/>
  <c r="AY28" i="2" s="1"/>
  <c r="AX29" i="2"/>
  <c r="AY29" i="2"/>
  <c r="AX30" i="2"/>
  <c r="AY30" i="2" s="1"/>
  <c r="AX31" i="2"/>
  <c r="AY31" i="2"/>
  <c r="AX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1" i="2"/>
  <c r="X22" i="2"/>
  <c r="X23" i="2"/>
  <c r="X26" i="2"/>
  <c r="X27" i="2"/>
  <c r="X28" i="2"/>
  <c r="X29" i="2"/>
  <c r="X30" i="2"/>
  <c r="X31" i="2"/>
  <c r="X4" i="2"/>
  <c r="K28" i="1" l="1"/>
  <c r="K29" i="1"/>
  <c r="K30" i="1"/>
  <c r="K31" i="1"/>
  <c r="E28" i="1" l="1"/>
  <c r="F28" i="1"/>
  <c r="G28" i="1"/>
  <c r="H28" i="1"/>
  <c r="I28" i="1"/>
  <c r="J28" i="1"/>
  <c r="L28" i="1"/>
  <c r="M28" i="1"/>
  <c r="N28" i="1"/>
  <c r="O28" i="1"/>
  <c r="P28" i="1"/>
  <c r="Q28" i="1"/>
  <c r="E29" i="1"/>
  <c r="F29" i="1"/>
  <c r="G29" i="1"/>
  <c r="H29" i="1"/>
  <c r="I29" i="1"/>
  <c r="J29" i="1"/>
  <c r="L29" i="1"/>
  <c r="M29" i="1"/>
  <c r="N29" i="1"/>
  <c r="O29" i="1"/>
  <c r="P29" i="1"/>
  <c r="Q29" i="1"/>
  <c r="E30" i="1"/>
  <c r="F30" i="1"/>
  <c r="G30" i="1"/>
  <c r="H30" i="1"/>
  <c r="I30" i="1"/>
  <c r="J30" i="1"/>
  <c r="L30" i="1"/>
  <c r="M30" i="1"/>
  <c r="N30" i="1"/>
  <c r="O30" i="1"/>
  <c r="P30" i="1"/>
  <c r="Q30" i="1"/>
  <c r="E31" i="1"/>
  <c r="F31" i="1"/>
  <c r="G31" i="1"/>
  <c r="H31" i="1"/>
  <c r="I31" i="1"/>
  <c r="J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1" i="2"/>
  <c r="C40" i="2"/>
  <c r="B41" i="2"/>
  <c r="B40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E3" i="2" l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B36" i="2" s="1"/>
  <c r="E27" i="2"/>
  <c r="F27" i="2" s="1"/>
  <c r="B37" i="2" s="1"/>
  <c r="E28" i="2"/>
  <c r="F28" i="2" s="1"/>
  <c r="B38" i="2" s="1"/>
  <c r="E29" i="2"/>
  <c r="F29" i="2" s="1"/>
  <c r="B39" i="2" s="1"/>
  <c r="E2" i="2"/>
  <c r="C38" i="2" l="1"/>
  <c r="F3" i="2"/>
  <c r="F2" i="2"/>
  <c r="AY4" i="2"/>
  <c r="C39" i="2"/>
  <c r="C36" i="2"/>
  <c r="C37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<sst xmlns="http://schemas.openxmlformats.org/spreadsheetml/2006/main" count="207" uniqueCount="96">
  <si>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</si>
  <si>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</si>
  <si>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</si>
  <si>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</si>
  <si>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</si>
  <si>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</si>
  <si>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</si>
  <si>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</si>
  <si>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</si>
  <si>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</si>
  <si>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</si>
  <si>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</si>
  <si>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</si>
  <si>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</si>
  <si>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</si>
  <si>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</si>
  <si>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</si>
  <si>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</si>
  <si>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</si>
  <si>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</si>
  <si>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</si>
  <si>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</si>
  <si>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</si>
  <si>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</si>
  <si>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</si>
  <si>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</si>
  <si>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</si>
  <si>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</si>
  <si>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</si>
  <si>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</si>
  <si>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</si>
  <si>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</si>
  <si>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</si>
  <si>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</si>
  <si>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</si>
  <si>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</si>
  <si>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</si>
  <si>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</si>
  <si>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</si>
  <si>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</si>
  <si>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</si>
  <si>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</si>
  <si>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</si>
  <si>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</si>
  <si>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</si>
  <si>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</si>
  <si>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</si>
  <si>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</si>
  <si>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</si>
  <si>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</si>
  <si>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</si>
  <si>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</si>
  <si>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</si>
  <si>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</si>
  <si>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</si>
  <si>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</si>
  <si>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</si>
  <si>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</si>
  <si>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</si>
  <si>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</si>
  <si>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</si>
  <si>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</si>
  <si>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</si>
  <si>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</si>
  <si>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</si>
  <si>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</si>
  <si>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</si>
  <si>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</si>
  <si>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</si>
  <si>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</si>
  <si>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</si>
  <si>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</si>
  <si>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</si>
  <si>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</si>
  <si>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</si>
  <si>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</si>
  <si>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</si>
  <si>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</si>
  <si>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</si>
  <si>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</si>
  <si>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</si>
  <si>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</si>
  <si>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</si>
  <si>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</si>
  <si>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</si>
  <si>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</si>
  <si>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</si>
  <si>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</si>
  <si>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</si>
  <si>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</si>
  <si>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</si>
  <si>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</si>
  <si>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</si>
  <si>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</si>
  <si>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>College Creek Alliance Water Quality Survey, July2014</t>
  </si>
  <si>
    <t xml:space="preserve"> Filter +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</si>
</sst>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7" fillId="0" borderId="0" xfId="0" applyNumberFormat="1" applyFont="1" applyFill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Work!$Z$5:$Z$9</c:f>
              <c:numCache>
                <c:formatCode>General</c:formatCode>
                <c:ptCount val="5"/>
                <c:pt idx="0">
                  <c:v>0</c:v>
                </c:pt>
                <c:pt idx="1">
                  <c:v>38</c:v>
                </c:pt>
                <c:pt idx="2">
                  <c:v>231</c:v>
                </c:pt>
                <c:pt idx="3">
                  <c:v>498</c:v>
                </c:pt>
                <c:pt idx="4">
                  <c:v>674</c:v>
                </c:pt>
              </c:numCache>
            </c:numRef>
          </c:xVal>
          <c:yVal>
            <c:numRef>
              <c:f>Work!$AA$5:$AA$9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35008"/>
        <c:axId val="124636544"/>
      </c:scatterChart>
      <c:valAx>
        <c:axId val="1246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636544"/>
        <c:crosses val="autoZero"/>
        <c:crossBetween val="midCat"/>
      </c:valAx>
      <c:valAx>
        <c:axId val="12463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635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42</c:v>
                </c:pt>
                <c:pt idx="3">
                  <c:v>105</c:v>
                </c:pt>
                <c:pt idx="4">
                  <c:v>215</c:v>
                </c:pt>
                <c:pt idx="5">
                  <c:v>313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64864"/>
        <c:axId val="134166400"/>
      </c:scatterChart>
      <c:valAx>
        <c:axId val="134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66400"/>
        <c:crosses val="autoZero"/>
        <c:crossBetween val="midCat"/>
      </c:valAx>
      <c:valAx>
        <c:axId val="13416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42</c:v>
                </c:pt>
                <c:pt idx="3">
                  <c:v>105</c:v>
                </c:pt>
                <c:pt idx="4">
                  <c:v>215</c:v>
                </c:pt>
                <c:pt idx="5">
                  <c:v>313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76128"/>
        <c:axId val="134182016"/>
      </c:scatterChart>
      <c:valAx>
        <c:axId val="1341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82016"/>
        <c:crosses val="autoZero"/>
        <c:crossBetween val="midCat"/>
      </c:valAx>
      <c:valAx>
        <c:axId val="13418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76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120</c:v>
                </c:pt>
                <c:pt idx="3">
                  <c:v>288</c:v>
                </c:pt>
                <c:pt idx="4">
                  <c:v>866</c:v>
                </c:pt>
                <c:pt idx="5">
                  <c:v>1660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11456"/>
        <c:axId val="134212992"/>
      </c:scatterChart>
      <c:valAx>
        <c:axId val="1342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212992"/>
        <c:crosses val="autoZero"/>
        <c:crossBetween val="midCat"/>
      </c:valAx>
      <c:valAx>
        <c:axId val="13421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211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2" sqref="A2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94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41842</v>
      </c>
      <c r="E4" s="6">
        <v>21.2</v>
      </c>
      <c r="F4" s="7">
        <v>502</v>
      </c>
      <c r="G4" s="8">
        <v>7.63</v>
      </c>
      <c r="H4" s="7">
        <v>85.8</v>
      </c>
      <c r="I4" s="7">
        <v>33</v>
      </c>
      <c r="J4" s="8">
        <v>7.55</v>
      </c>
      <c r="K4" s="17">
        <v>4.1000000000002146</v>
      </c>
      <c r="L4" s="15">
        <v>0.45124999999999998</v>
      </c>
      <c r="M4" s="41">
        <v>0.71250000000000002</v>
      </c>
      <c r="N4" s="17">
        <v>22.103400000000001</v>
      </c>
      <c r="O4" s="14">
        <v>8.5999999999999993E-2</v>
      </c>
      <c r="P4" s="18">
        <f>(N4+O4)/M4</f>
        <v>31.143017543859646</v>
      </c>
      <c r="Q4" s="7">
        <v>115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41842</v>
      </c>
      <c r="E5" s="6">
        <v>20.8</v>
      </c>
      <c r="F5" s="7">
        <v>505</v>
      </c>
      <c r="G5" s="8">
        <v>7.03</v>
      </c>
      <c r="H5" s="7">
        <v>78.7</v>
      </c>
      <c r="I5" s="28">
        <v>66</v>
      </c>
      <c r="J5" s="8">
        <v>7.74</v>
      </c>
      <c r="K5" s="17">
        <v>3.6000000000000476</v>
      </c>
      <c r="L5" s="15">
        <v>0.54625000000000001</v>
      </c>
      <c r="M5" s="41">
        <v>0.66500000000000004</v>
      </c>
      <c r="N5" s="17">
        <v>21.216899999999999</v>
      </c>
      <c r="O5" s="14">
        <v>0</v>
      </c>
      <c r="P5" s="29">
        <f t="shared" ref="P5:P27" si="0">(N5+O5)/M5</f>
        <v>31.905112781954884</v>
      </c>
      <c r="Q5" s="7">
        <v>98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41842</v>
      </c>
      <c r="E6" s="6">
        <v>22.2</v>
      </c>
      <c r="F6" s="7">
        <v>635</v>
      </c>
      <c r="G6" s="8">
        <v>5.77</v>
      </c>
      <c r="H6" s="7">
        <v>66.400000000000006</v>
      </c>
      <c r="I6" s="28">
        <v>0</v>
      </c>
      <c r="J6" s="8">
        <v>7.67</v>
      </c>
      <c r="K6" s="17">
        <v>3.0999999999998806</v>
      </c>
      <c r="L6" s="15">
        <v>0.90725</v>
      </c>
      <c r="M6" s="41">
        <v>0.76</v>
      </c>
      <c r="N6" s="17">
        <v>28.013400000000001</v>
      </c>
      <c r="O6" s="14">
        <v>0</v>
      </c>
      <c r="P6" s="29">
        <f t="shared" si="0"/>
        <v>36.859736842105264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41842</v>
      </c>
      <c r="E7" s="6">
        <v>26.8</v>
      </c>
      <c r="F7" s="7">
        <v>260.60000000000002</v>
      </c>
      <c r="G7" s="8">
        <v>8.4499999999999993</v>
      </c>
      <c r="H7" s="7">
        <v>106.2</v>
      </c>
      <c r="I7" s="28">
        <v>0</v>
      </c>
      <c r="J7" s="8">
        <v>8.3000000000000007</v>
      </c>
      <c r="K7" s="17">
        <v>5.4999999999993943</v>
      </c>
      <c r="L7" s="15">
        <v>0.97375</v>
      </c>
      <c r="M7" s="41">
        <v>0.38</v>
      </c>
      <c r="N7" s="17">
        <v>2.7776999999999998</v>
      </c>
      <c r="O7" s="14">
        <v>1.333</v>
      </c>
      <c r="P7" s="29">
        <f t="shared" si="0"/>
        <v>10.817631578947367</v>
      </c>
      <c r="Q7" s="7">
        <v>90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41842</v>
      </c>
      <c r="E8" s="6">
        <v>26.5</v>
      </c>
      <c r="F8" s="7">
        <v>99.9</v>
      </c>
      <c r="G8" s="8">
        <v>9.94</v>
      </c>
      <c r="H8" s="7">
        <v>125.1</v>
      </c>
      <c r="I8" s="28">
        <v>0</v>
      </c>
      <c r="J8" s="8">
        <v>7.93</v>
      </c>
      <c r="K8" s="17">
        <v>22.999999999999687</v>
      </c>
      <c r="L8" s="15">
        <v>3.8475000000000001</v>
      </c>
      <c r="M8" s="41">
        <v>0.61750000000000005</v>
      </c>
      <c r="N8" s="17">
        <v>0.76829999999999998</v>
      </c>
      <c r="O8" s="14">
        <v>7.0089999999999995</v>
      </c>
      <c r="P8" s="29">
        <f t="shared" si="0"/>
        <v>12.594817813765181</v>
      </c>
      <c r="Q8" s="7">
        <v>20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41842</v>
      </c>
      <c r="E9" s="6">
        <v>21.9</v>
      </c>
      <c r="F9" s="7">
        <v>483</v>
      </c>
      <c r="G9" s="8">
        <v>6.71</v>
      </c>
      <c r="H9" s="7">
        <v>76.8</v>
      </c>
      <c r="I9" s="28">
        <v>0</v>
      </c>
      <c r="J9" s="8">
        <v>7.7</v>
      </c>
      <c r="K9" s="17">
        <v>2.8000000000001357</v>
      </c>
      <c r="L9" s="15">
        <v>0.89300000000000002</v>
      </c>
      <c r="M9" s="41">
        <v>1.0449999999999999</v>
      </c>
      <c r="N9" s="17">
        <v>52.8354</v>
      </c>
      <c r="O9" s="14">
        <v>1.4189999999999998</v>
      </c>
      <c r="P9" s="29">
        <f t="shared" si="0"/>
        <v>51.918086124401917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41842</v>
      </c>
      <c r="E10" s="6">
        <v>21.1</v>
      </c>
      <c r="F10" s="7">
        <v>974</v>
      </c>
      <c r="G10" s="8">
        <v>4.22</v>
      </c>
      <c r="H10" s="7">
        <v>47.1</v>
      </c>
      <c r="I10" s="28">
        <v>33</v>
      </c>
      <c r="J10" s="8">
        <v>7.45</v>
      </c>
      <c r="K10" s="17">
        <v>11.250000000000426</v>
      </c>
      <c r="L10" s="15">
        <v>0.95</v>
      </c>
      <c r="M10" s="41">
        <v>0.42749999999999999</v>
      </c>
      <c r="N10" s="17">
        <v>112.29</v>
      </c>
      <c r="O10" s="14">
        <v>0.94599999999999995</v>
      </c>
      <c r="P10" s="29">
        <f t="shared" si="0"/>
        <v>264.87953216374268</v>
      </c>
      <c r="Q10" s="7">
        <v>62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41842</v>
      </c>
      <c r="E11" s="6">
        <v>31.1</v>
      </c>
      <c r="F11" s="7">
        <v>221.6</v>
      </c>
      <c r="G11" s="8">
        <v>9.86</v>
      </c>
      <c r="H11" s="7">
        <v>133.1</v>
      </c>
      <c r="I11" s="28">
        <v>0</v>
      </c>
      <c r="J11" s="8">
        <v>8.5</v>
      </c>
      <c r="K11" s="17">
        <v>8.4999999999979536</v>
      </c>
      <c r="L11" s="15">
        <v>1.4962500000000001</v>
      </c>
      <c r="M11" s="41">
        <v>0.42749999999999999</v>
      </c>
      <c r="N11" s="17">
        <v>3.0141</v>
      </c>
      <c r="O11" s="14">
        <v>1.591</v>
      </c>
      <c r="P11" s="29">
        <f t="shared" si="0"/>
        <v>10.77216374269006</v>
      </c>
      <c r="Q11" s="7">
        <v>52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41842</v>
      </c>
      <c r="E12" s="6">
        <v>31.1</v>
      </c>
      <c r="F12" s="7">
        <v>4231</v>
      </c>
      <c r="G12" s="8">
        <v>9.4600000000000009</v>
      </c>
      <c r="H12" s="7">
        <v>127.8</v>
      </c>
      <c r="I12" s="28">
        <v>0</v>
      </c>
      <c r="J12" s="8">
        <v>7.49</v>
      </c>
      <c r="K12" s="18">
        <v>49.999999999998934</v>
      </c>
      <c r="L12" s="15">
        <v>5.1300000000000008</v>
      </c>
      <c r="M12" s="41">
        <v>1.2350000000000001</v>
      </c>
      <c r="N12" s="17">
        <v>1.6548</v>
      </c>
      <c r="O12" s="14">
        <v>1.8489999999999998</v>
      </c>
      <c r="P12" s="29">
        <f t="shared" si="0"/>
        <v>2.837085020242915</v>
      </c>
      <c r="Q12" s="7">
        <v>16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41842</v>
      </c>
      <c r="E13" s="6">
        <v>28.3</v>
      </c>
      <c r="F13" s="7">
        <v>6640</v>
      </c>
      <c r="G13" s="8">
        <v>6.92</v>
      </c>
      <c r="H13" s="7">
        <v>89.4</v>
      </c>
      <c r="I13" s="7">
        <v>0</v>
      </c>
      <c r="J13" s="8">
        <v>7.4</v>
      </c>
      <c r="K13" s="17">
        <v>32.499999999999751</v>
      </c>
      <c r="L13" s="15">
        <v>2.2800000000000002</v>
      </c>
      <c r="M13" s="41">
        <v>0.52249999999999996</v>
      </c>
      <c r="N13" s="17">
        <v>0.1182</v>
      </c>
      <c r="O13" s="14">
        <v>1.462</v>
      </c>
      <c r="P13" s="29">
        <f t="shared" si="0"/>
        <v>3.0243062200956943</v>
      </c>
      <c r="Q13" s="7">
        <v>23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41842</v>
      </c>
      <c r="E14" s="6">
        <v>27.4</v>
      </c>
      <c r="F14" s="7">
        <v>303.5</v>
      </c>
      <c r="G14" s="8">
        <v>5.58</v>
      </c>
      <c r="H14" s="7">
        <v>71.400000000000006</v>
      </c>
      <c r="I14" s="28">
        <v>0</v>
      </c>
      <c r="J14" s="8">
        <v>7.79</v>
      </c>
      <c r="K14" s="17">
        <v>2.2999999999999687</v>
      </c>
      <c r="L14" s="15">
        <v>0.27074999999999999</v>
      </c>
      <c r="M14" s="41">
        <v>0.42749999999999999</v>
      </c>
      <c r="N14" s="17">
        <v>0.9456</v>
      </c>
      <c r="O14" s="14">
        <v>4.2999999999999997E-2</v>
      </c>
      <c r="P14" s="29">
        <f t="shared" si="0"/>
        <v>2.3125146198830411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41842</v>
      </c>
      <c r="E15" s="6">
        <v>28.6</v>
      </c>
      <c r="F15" s="7">
        <v>228.1</v>
      </c>
      <c r="G15" s="8">
        <v>7.9</v>
      </c>
      <c r="H15" s="7">
        <v>102.2</v>
      </c>
      <c r="I15" s="28">
        <v>0</v>
      </c>
      <c r="J15" s="8">
        <v>8.07</v>
      </c>
      <c r="K15" s="17">
        <v>1.1999999999998678</v>
      </c>
      <c r="L15" s="15">
        <v>0.23750000000000002</v>
      </c>
      <c r="M15" s="41">
        <v>0.42749999999999999</v>
      </c>
      <c r="N15" s="17">
        <v>1.4184000000000001</v>
      </c>
      <c r="O15" s="14">
        <v>0.90299999999999991</v>
      </c>
      <c r="P15" s="29">
        <f t="shared" si="0"/>
        <v>5.4301754385964918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41842</v>
      </c>
      <c r="E16" s="6">
        <v>30.4</v>
      </c>
      <c r="F16" s="7">
        <v>3620</v>
      </c>
      <c r="G16" s="8">
        <v>8.5</v>
      </c>
      <c r="H16" s="7">
        <v>113.7</v>
      </c>
      <c r="I16" s="28">
        <v>33</v>
      </c>
      <c r="J16" s="8">
        <v>7.57</v>
      </c>
      <c r="K16" s="17">
        <v>68.000000000001393</v>
      </c>
      <c r="L16" s="15">
        <v>5.13</v>
      </c>
      <c r="M16" s="41">
        <v>0.95</v>
      </c>
      <c r="N16" s="17">
        <v>0.29549999999999998</v>
      </c>
      <c r="O16" s="14">
        <v>0.25800000000000001</v>
      </c>
      <c r="P16" s="29">
        <f t="shared" si="0"/>
        <v>0.58263157894736839</v>
      </c>
      <c r="Q16" s="7">
        <v>11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41842</v>
      </c>
      <c r="E17" s="6">
        <v>29.1</v>
      </c>
      <c r="F17" s="7">
        <v>1569</v>
      </c>
      <c r="G17" s="8">
        <v>6.61</v>
      </c>
      <c r="H17" s="7">
        <v>85.1</v>
      </c>
      <c r="I17" s="28">
        <v>0</v>
      </c>
      <c r="J17" s="8">
        <v>7.63</v>
      </c>
      <c r="K17" s="17">
        <v>21.599999999999397</v>
      </c>
      <c r="L17" s="15">
        <v>3.8380000000000001</v>
      </c>
      <c r="M17" s="41">
        <v>2.1850000000000001</v>
      </c>
      <c r="N17" s="17">
        <v>3.7824</v>
      </c>
      <c r="O17" s="14">
        <v>0.68799999999999994</v>
      </c>
      <c r="P17" s="29">
        <f t="shared" si="0"/>
        <v>2.0459496567505719</v>
      </c>
      <c r="Q17" s="7">
        <v>28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41842</v>
      </c>
      <c r="E18" s="6">
        <v>21.9</v>
      </c>
      <c r="F18" s="7">
        <v>738</v>
      </c>
      <c r="G18" s="8">
        <v>6.67</v>
      </c>
      <c r="H18" s="7">
        <v>76.099999999999994</v>
      </c>
      <c r="I18" s="7">
        <v>0</v>
      </c>
      <c r="J18" s="8">
        <v>7.63</v>
      </c>
      <c r="K18" s="17">
        <v>10.800000000000143</v>
      </c>
      <c r="L18" s="15">
        <v>0.38</v>
      </c>
      <c r="M18" s="41">
        <v>0.66500000000000004</v>
      </c>
      <c r="N18" s="17">
        <v>16.9026</v>
      </c>
      <c r="O18" s="14">
        <v>0.34399999999999997</v>
      </c>
      <c r="P18" s="29">
        <f t="shared" si="0"/>
        <v>25.934736842105263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41842</v>
      </c>
      <c r="E19" s="6">
        <v>27.7</v>
      </c>
      <c r="F19" s="7">
        <v>823</v>
      </c>
      <c r="G19" s="8">
        <v>4.87</v>
      </c>
      <c r="H19" s="7">
        <v>62</v>
      </c>
      <c r="I19" s="28">
        <v>0</v>
      </c>
      <c r="J19" s="8">
        <v>7.94</v>
      </c>
      <c r="K19" s="17">
        <v>8.3999999999999631</v>
      </c>
      <c r="L19" s="15">
        <v>1.615</v>
      </c>
      <c r="M19" s="41">
        <v>1.52</v>
      </c>
      <c r="N19" s="17">
        <v>6.9146999999999998</v>
      </c>
      <c r="O19" s="14">
        <v>1.8059999999999998</v>
      </c>
      <c r="P19" s="29">
        <f t="shared" si="0"/>
        <v>5.737302631578947</v>
      </c>
      <c r="Q19" s="7">
        <v>67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41842</v>
      </c>
      <c r="E20" s="6">
        <v>28.7</v>
      </c>
      <c r="F20" s="7">
        <v>316.10000000000002</v>
      </c>
      <c r="G20" s="8">
        <v>6.96</v>
      </c>
      <c r="H20" s="7">
        <v>89.8</v>
      </c>
      <c r="I20" s="28">
        <v>0</v>
      </c>
      <c r="J20" s="8">
        <v>7.76</v>
      </c>
      <c r="K20" s="17">
        <v>2.0999999999999908</v>
      </c>
      <c r="L20" s="15">
        <v>0.46549999999999997</v>
      </c>
      <c r="M20" s="41">
        <v>0.47499999999999998</v>
      </c>
      <c r="N20" s="17">
        <v>0.70920000000000005</v>
      </c>
      <c r="O20" s="14">
        <v>0</v>
      </c>
      <c r="P20" s="29">
        <f t="shared" si="0"/>
        <v>1.4930526315789476</v>
      </c>
      <c r="Q20" s="7">
        <v>120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41842</v>
      </c>
      <c r="E21" s="6">
        <v>25.3</v>
      </c>
      <c r="F21" s="7">
        <v>887</v>
      </c>
      <c r="G21" s="8">
        <v>5.29</v>
      </c>
      <c r="H21" s="7">
        <v>64.400000000000006</v>
      </c>
      <c r="I21" s="28">
        <v>0</v>
      </c>
      <c r="J21" s="8">
        <v>7.91</v>
      </c>
      <c r="K21" s="17">
        <v>5.4285714285714652</v>
      </c>
      <c r="L21" s="15">
        <v>1.2417857142857143</v>
      </c>
      <c r="M21" s="41">
        <v>2.1375000000000002</v>
      </c>
      <c r="N21" s="17">
        <v>7.9785000000000004</v>
      </c>
      <c r="O21" s="14">
        <v>2.5369999999999999</v>
      </c>
      <c r="P21" s="29">
        <f t="shared" si="0"/>
        <v>4.919532163742689</v>
      </c>
      <c r="Q21" s="7">
        <v>77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41842</v>
      </c>
      <c r="E22" s="6">
        <v>28</v>
      </c>
      <c r="F22" s="7">
        <v>2429</v>
      </c>
      <c r="G22" s="8">
        <v>6.78</v>
      </c>
      <c r="H22" s="7">
        <v>86.6</v>
      </c>
      <c r="I22" s="28">
        <v>33</v>
      </c>
      <c r="J22" s="8">
        <v>7.38</v>
      </c>
      <c r="K22" s="17">
        <v>31.333333333334323</v>
      </c>
      <c r="L22" s="15">
        <v>4.3383333333333338</v>
      </c>
      <c r="M22" s="41">
        <v>1.2825</v>
      </c>
      <c r="N22" s="17">
        <v>2.7185999999999999</v>
      </c>
      <c r="O22" s="14">
        <v>1.2469999999999999</v>
      </c>
      <c r="P22" s="29">
        <f t="shared" si="0"/>
        <v>3.0920857699805069</v>
      </c>
      <c r="Q22" s="7">
        <v>22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41842</v>
      </c>
      <c r="E23" s="6">
        <v>28.8</v>
      </c>
      <c r="F23" s="7">
        <v>295.39999999999998</v>
      </c>
      <c r="G23" s="8">
        <v>7.69</v>
      </c>
      <c r="H23" s="7">
        <v>99.9</v>
      </c>
      <c r="I23" s="28">
        <v>0</v>
      </c>
      <c r="J23" s="8">
        <v>7.91</v>
      </c>
      <c r="K23" s="17">
        <v>7.4000000000005173</v>
      </c>
      <c r="L23" s="15">
        <v>1.3109999999999999</v>
      </c>
      <c r="M23" s="41">
        <v>0.47499999999999998</v>
      </c>
      <c r="N23" s="17">
        <v>0.65010000000000001</v>
      </c>
      <c r="O23" s="14">
        <v>0.47299999999999998</v>
      </c>
      <c r="P23" s="29">
        <f t="shared" si="0"/>
        <v>2.3644210526315792</v>
      </c>
      <c r="Q23" s="7">
        <v>85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41842</v>
      </c>
      <c r="E24" s="6">
        <v>20.5</v>
      </c>
      <c r="F24" s="7">
        <v>276.39999999999998</v>
      </c>
      <c r="G24" s="8">
        <v>6.9</v>
      </c>
      <c r="H24" s="7">
        <v>75.900000000000006</v>
      </c>
      <c r="I24" s="28">
        <v>0</v>
      </c>
      <c r="J24" s="8">
        <v>7.32</v>
      </c>
      <c r="K24" s="17">
        <v>3.9000000000002366</v>
      </c>
      <c r="L24" s="15">
        <v>1.0925</v>
      </c>
      <c r="M24" s="41">
        <v>0.52249999999999996</v>
      </c>
      <c r="N24" s="17">
        <v>7.8602999999999996</v>
      </c>
      <c r="O24" s="14">
        <v>0</v>
      </c>
      <c r="P24" s="29">
        <f t="shared" si="0"/>
        <v>15.043636363636365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41842</v>
      </c>
      <c r="E25" s="6">
        <v>21.3</v>
      </c>
      <c r="F25" s="7">
        <v>572</v>
      </c>
      <c r="G25" s="8">
        <v>7.45</v>
      </c>
      <c r="H25" s="7">
        <v>83.5</v>
      </c>
      <c r="I25" s="28">
        <v>0</v>
      </c>
      <c r="J25" s="8">
        <v>7.68</v>
      </c>
      <c r="K25" s="17">
        <v>2.6000000000001577</v>
      </c>
      <c r="L25" s="15">
        <v>0.36100000000000004</v>
      </c>
      <c r="M25" s="41">
        <v>0.47499999999999998</v>
      </c>
      <c r="N25" s="17">
        <v>36.760199999999998</v>
      </c>
      <c r="O25" s="14">
        <v>0</v>
      </c>
      <c r="P25" s="29">
        <f t="shared" si="0"/>
        <v>77.389894736842109</v>
      </c>
      <c r="Q25" s="7">
        <v>105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41842</v>
      </c>
      <c r="E26" s="6">
        <v>27.6</v>
      </c>
      <c r="F26" s="7">
        <v>2281</v>
      </c>
      <c r="G26" s="8">
        <v>6.3</v>
      </c>
      <c r="H26" s="7">
        <v>80.099999999999994</v>
      </c>
      <c r="I26" s="28">
        <v>0</v>
      </c>
      <c r="J26" s="8">
        <v>7.33</v>
      </c>
      <c r="K26" s="17">
        <v>35.999999999998998</v>
      </c>
      <c r="L26" s="15">
        <v>3.7366666666666668</v>
      </c>
      <c r="M26" s="41">
        <v>1.0449999999999999</v>
      </c>
      <c r="N26" s="17">
        <v>2.1276000000000002</v>
      </c>
      <c r="O26" s="14">
        <v>0.60199999999999998</v>
      </c>
      <c r="P26" s="29">
        <f t="shared" si="0"/>
        <v>2.6120574162679429</v>
      </c>
      <c r="Q26" s="7">
        <v>19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41842</v>
      </c>
      <c r="E27" s="6">
        <v>27.4</v>
      </c>
      <c r="F27" s="7">
        <v>1641</v>
      </c>
      <c r="G27" s="8">
        <v>6.86</v>
      </c>
      <c r="H27" s="7">
        <v>87</v>
      </c>
      <c r="I27" s="7">
        <v>66</v>
      </c>
      <c r="J27" s="8">
        <v>8.3800000000000008</v>
      </c>
      <c r="K27" s="17">
        <v>7.7000000000002622</v>
      </c>
      <c r="L27" s="15">
        <v>0.19475000000000001</v>
      </c>
      <c r="M27" s="41">
        <v>5.3674999999999997</v>
      </c>
      <c r="N27" s="17">
        <v>24.6447</v>
      </c>
      <c r="O27" s="14">
        <v>0.94599999999999995</v>
      </c>
      <c r="P27" s="29">
        <f t="shared" si="0"/>
        <v>4.7677130880298098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25.987499999999997</v>
      </c>
      <c r="F28" s="11">
        <f>AVERAGE(F4:F27)</f>
        <v>1272.1500000000001</v>
      </c>
      <c r="G28" s="12">
        <f t="shared" ref="G28:Q28" si="1">AVERAGE(G4:G27)</f>
        <v>7.0979166666666673</v>
      </c>
      <c r="H28" s="11">
        <f t="shared" si="1"/>
        <v>88.087499999999991</v>
      </c>
      <c r="I28" s="11">
        <f t="shared" si="1"/>
        <v>11</v>
      </c>
      <c r="J28" s="12">
        <f t="shared" si="1"/>
        <v>7.7512499999999989</v>
      </c>
      <c r="K28" s="10">
        <f>AVERAGE(K4:K27)</f>
        <v>14.712996031745961</v>
      </c>
      <c r="L28" s="12">
        <f>AVERAGE(L4:L27)</f>
        <v>1.7370014880952376</v>
      </c>
      <c r="M28" s="12">
        <f>AVERAGE(M5:M27)</f>
        <v>1.0450000000000002</v>
      </c>
      <c r="N28" s="10">
        <f t="shared" si="1"/>
        <v>14.937524999999999</v>
      </c>
      <c r="O28" s="10">
        <f t="shared" si="1"/>
        <v>1.0642499999999999</v>
      </c>
      <c r="P28" s="11">
        <f t="shared" si="1"/>
        <v>25.436549742599055</v>
      </c>
      <c r="Q28" s="11">
        <f t="shared" si="1"/>
        <v>77.083333333333329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23.533333333333331</v>
      </c>
      <c r="F29" s="11">
        <f t="shared" ref="F29:Q29" si="2">AVERAGE(F4,F5,F6,F9,F10,F18,F21,F24,F25)</f>
        <v>619.15555555555557</v>
      </c>
      <c r="G29" s="12">
        <f t="shared" si="2"/>
        <v>6.4077777777777776</v>
      </c>
      <c r="H29" s="11">
        <f t="shared" si="2"/>
        <v>72.74444444444444</v>
      </c>
      <c r="I29" s="11">
        <f t="shared" si="2"/>
        <v>14.666666666666666</v>
      </c>
      <c r="J29" s="12">
        <f t="shared" si="2"/>
        <v>7.6277777777777782</v>
      </c>
      <c r="K29" s="10">
        <f t="shared" si="2"/>
        <v>5.2865079365080785</v>
      </c>
      <c r="L29" s="12">
        <f t="shared" si="2"/>
        <v>0.75811507936507938</v>
      </c>
      <c r="M29" s="12">
        <f>AVERAGE(M27,M5,M6,M9,M10,M18,M21,M24,M25)</f>
        <v>1.3405555555555555</v>
      </c>
      <c r="N29" s="10">
        <f t="shared" si="2"/>
        <v>33.995633333333338</v>
      </c>
      <c r="O29" s="10">
        <f t="shared" si="2"/>
        <v>0.59244444444444433</v>
      </c>
      <c r="P29" s="11">
        <f t="shared" si="2"/>
        <v>59.999253951376758</v>
      </c>
      <c r="Q29" s="11">
        <f t="shared" si="2"/>
        <v>104.11111111111111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26.862500000000001</v>
      </c>
      <c r="F30" s="11">
        <f t="shared" ref="F30:Q30" si="3">AVERAGE(F7,F8,F11,F14,F15,F19,F20,F23)</f>
        <v>318.52500000000003</v>
      </c>
      <c r="G30" s="12">
        <f t="shared" si="3"/>
        <v>7.6562499999999991</v>
      </c>
      <c r="H30" s="11">
        <f t="shared" si="3"/>
        <v>98.712499999999991</v>
      </c>
      <c r="I30" s="11">
        <f t="shared" si="3"/>
        <v>0</v>
      </c>
      <c r="J30" s="12">
        <f t="shared" si="3"/>
        <v>8.0250000000000004</v>
      </c>
      <c r="K30" s="10">
        <f t="shared" si="3"/>
        <v>7.2999999999996685</v>
      </c>
      <c r="L30" s="12">
        <f t="shared" si="3"/>
        <v>1.27715625</v>
      </c>
      <c r="M30" s="12">
        <f t="shared" si="3"/>
        <v>0.59375</v>
      </c>
      <c r="N30" s="10">
        <f t="shared" si="3"/>
        <v>2.1497624999999996</v>
      </c>
      <c r="O30" s="10">
        <f t="shared" si="3"/>
        <v>1.6447499999999997</v>
      </c>
      <c r="P30" s="11">
        <f t="shared" si="3"/>
        <v>6.4402599387089516</v>
      </c>
      <c r="Q30" s="11">
        <f t="shared" si="3"/>
        <v>84.25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27.983333333333338</v>
      </c>
      <c r="F31" s="11">
        <f t="shared" ref="F31:Q31" si="4">AVERAGE(F12,F13,F16,F17,F22,F26)</f>
        <v>3461.6666666666665</v>
      </c>
      <c r="G31" s="12">
        <f t="shared" si="4"/>
        <v>7.4283333333333337</v>
      </c>
      <c r="H31" s="11">
        <f t="shared" si="4"/>
        <v>97.116666666666674</v>
      </c>
      <c r="I31" s="11">
        <f t="shared" si="4"/>
        <v>11</v>
      </c>
      <c r="J31" s="12">
        <f t="shared" si="4"/>
        <v>7.4666666666666659</v>
      </c>
      <c r="K31" s="10">
        <f t="shared" si="4"/>
        <v>39.905555555555466</v>
      </c>
      <c r="L31" s="12">
        <f t="shared" si="4"/>
        <v>4.0755000000000008</v>
      </c>
      <c r="M31" s="12">
        <f t="shared" si="4"/>
        <v>1.2033333333333334</v>
      </c>
      <c r="N31" s="10">
        <f t="shared" si="4"/>
        <v>1.7828499999999998</v>
      </c>
      <c r="O31" s="10">
        <f t="shared" si="4"/>
        <v>1.0176666666666667</v>
      </c>
      <c r="P31" s="11">
        <f t="shared" si="4"/>
        <v>2.3656859437141664</v>
      </c>
      <c r="Q31" s="11">
        <f t="shared" si="4"/>
        <v>19.833333333333332</v>
      </c>
    </row>
    <row r="35" spans="2:8" x14ac:dyDescent="0.25">
      <c r="B35" s="3" t="s">
        <v>56</v>
      </c>
      <c r="C35" s="3"/>
      <c r="D35" s="3"/>
      <c r="F35" s="3"/>
      <c r="G35" s="3"/>
      <c r="H35" s="3"/>
    </row>
    <row r="36" spans="2:8" x14ac:dyDescent="0.25">
      <c r="B36" s="3" t="s">
        <v>57</v>
      </c>
      <c r="C36" s="3"/>
      <c r="D36" s="3"/>
      <c r="E36" s="3"/>
      <c r="F36" s="3"/>
      <c r="G36" s="3"/>
      <c r="H36" s="3"/>
    </row>
    <row r="37" spans="2:8" x14ac:dyDescent="0.25">
      <c r="B37" s="3" t="s">
        <v>58</v>
      </c>
      <c r="C37" s="3"/>
      <c r="D37" s="3"/>
      <c r="E37" s="3"/>
      <c r="F37" s="3"/>
      <c r="G37" s="3"/>
      <c r="H37" s="3"/>
    </row>
    <row r="38" spans="2:8" x14ac:dyDescent="0.25">
      <c r="B38" s="3" t="s">
        <v>59</v>
      </c>
      <c r="C38" s="3"/>
      <c r="D38" s="3"/>
      <c r="E38" s="3"/>
      <c r="F38" s="3"/>
      <c r="G38" s="3" t="s">
        <v>60</v>
      </c>
      <c r="H38" s="3"/>
    </row>
    <row r="39" spans="2:8" x14ac:dyDescent="0.25">
      <c r="B39" s="3" t="s">
        <v>61</v>
      </c>
      <c r="C39" s="3"/>
      <c r="D39" s="3"/>
      <c r="E39" s="3"/>
      <c r="F39" s="3"/>
      <c r="G39" s="3"/>
      <c r="H39" s="3"/>
    </row>
    <row r="40" spans="2:8" x14ac:dyDescent="0.25">
      <c r="B40" s="3" t="s">
        <v>62</v>
      </c>
      <c r="C40" s="3"/>
      <c r="D40" s="3"/>
      <c r="E40" s="3"/>
      <c r="F40" s="3" t="s">
        <v>63</v>
      </c>
      <c r="G40" s="3"/>
      <c r="H40" s="3"/>
    </row>
    <row r="41" spans="2:8" x14ac:dyDescent="0.25">
      <c r="B41" s="3" t="s">
        <v>64</v>
      </c>
      <c r="C41" s="3"/>
      <c r="D41" s="3"/>
      <c r="E41" s="3"/>
      <c r="F41" s="3" t="s">
        <v>65</v>
      </c>
      <c r="G41" s="3"/>
      <c r="H41" s="3"/>
    </row>
    <row r="42" spans="2:8" x14ac:dyDescent="0.25">
      <c r="B42" s="3" t="s">
        <v>66</v>
      </c>
      <c r="C42" s="3"/>
      <c r="D42" s="3"/>
      <c r="E42" s="3"/>
      <c r="F42" s="3"/>
      <c r="G42" s="3"/>
      <c r="H42" s="3"/>
    </row>
    <row r="43" spans="2:8" x14ac:dyDescent="0.25">
      <c r="B43" s="3" t="s">
        <v>67</v>
      </c>
      <c r="C43" s="3"/>
      <c r="D43" s="3"/>
      <c r="E43" s="3"/>
      <c r="F43" s="3"/>
      <c r="G43" s="3"/>
      <c r="H43" s="3"/>
    </row>
    <row r="44" spans="2:8" x14ac:dyDescent="0.25">
      <c r="B44" s="3" t="s">
        <v>68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opLeftCell="AC1" workbookViewId="0">
      <selection activeCell="AY4" sqref="AY4:AY27"/>
    </sheetView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95</v>
      </c>
      <c r="D1" s="19" t="s">
        <v>53</v>
      </c>
      <c r="E1" s="19" t="s">
        <v>77</v>
      </c>
      <c r="F1" s="19" t="s">
        <v>54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19">
        <v>3.2652999999999999</v>
      </c>
      <c r="C2" s="19">
        <v>3.2694000000000001</v>
      </c>
      <c r="D2" s="19">
        <v>1000</v>
      </c>
      <c r="E2" s="22">
        <f>1000/D2</f>
        <v>1</v>
      </c>
      <c r="F2" s="40">
        <f>((C2-B2)*1000)*E2</f>
        <v>4.1000000000002146</v>
      </c>
      <c r="G2" s="23"/>
    </row>
    <row r="3" spans="1:54" x14ac:dyDescent="0.25">
      <c r="A3" s="19">
        <v>2</v>
      </c>
      <c r="B3" s="24">
        <v>3.2677</v>
      </c>
      <c r="C3" s="24">
        <v>3.2713000000000001</v>
      </c>
      <c r="D3" s="19">
        <v>1000</v>
      </c>
      <c r="E3" s="22">
        <f t="shared" ref="E3:E29" si="0">1000/D3</f>
        <v>1</v>
      </c>
      <c r="F3" s="40">
        <f t="shared" ref="F3:F29" si="1">((C3-B3)*1000)*E3</f>
        <v>3.6000000000000476</v>
      </c>
      <c r="G3" s="23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55</v>
      </c>
      <c r="BA3" s="19" t="s">
        <v>55</v>
      </c>
    </row>
    <row r="4" spans="1:54" x14ac:dyDescent="0.25">
      <c r="A4" s="19">
        <v>3</v>
      </c>
      <c r="B4" s="24">
        <v>3.2374000000000001</v>
      </c>
      <c r="C4" s="24">
        <v>3.2404999999999999</v>
      </c>
      <c r="D4" s="19">
        <v>1000</v>
      </c>
      <c r="E4" s="22">
        <f t="shared" si="0"/>
        <v>1</v>
      </c>
      <c r="F4" s="40">
        <f t="shared" si="1"/>
        <v>3.0999999999998806</v>
      </c>
      <c r="G4" s="23"/>
      <c r="I4" s="19">
        <v>1</v>
      </c>
      <c r="J4" s="19">
        <v>15</v>
      </c>
      <c r="K4" s="22">
        <f>J4*0.0475</f>
        <v>0.71250000000000002</v>
      </c>
      <c r="M4" s="19" t="s">
        <v>50</v>
      </c>
      <c r="N4" s="19" t="s">
        <v>51</v>
      </c>
      <c r="V4" s="19">
        <v>1</v>
      </c>
      <c r="W4" s="19">
        <v>2</v>
      </c>
      <c r="X4" s="22">
        <f>W4*0.043</f>
        <v>8.5999999999999993E-2</v>
      </c>
      <c r="Z4" s="19" t="s">
        <v>50</v>
      </c>
      <c r="AA4" s="19" t="s">
        <v>51</v>
      </c>
      <c r="AI4" s="19">
        <v>1</v>
      </c>
      <c r="AJ4" s="19">
        <v>374</v>
      </c>
      <c r="AK4" s="22">
        <f>AJ4*0.0591</f>
        <v>22.103400000000001</v>
      </c>
      <c r="AM4" s="19" t="s">
        <v>50</v>
      </c>
      <c r="AN4" s="19" t="s">
        <v>51</v>
      </c>
      <c r="AV4" s="19">
        <v>1</v>
      </c>
      <c r="AW4" s="19">
        <v>95</v>
      </c>
      <c r="AX4" s="23">
        <f>AW4*10*0.0475</f>
        <v>45.125</v>
      </c>
      <c r="AY4" s="22">
        <f t="shared" ref="AY4" si="2">AX4*0.01*E2</f>
        <v>0.45124999999999998</v>
      </c>
      <c r="BA4" s="19" t="s">
        <v>50</v>
      </c>
      <c r="BB4" s="19" t="s">
        <v>51</v>
      </c>
    </row>
    <row r="5" spans="1:54" x14ac:dyDescent="0.25">
      <c r="A5" s="19">
        <v>4</v>
      </c>
      <c r="B5" s="24">
        <v>3.2625000000000002</v>
      </c>
      <c r="C5" s="24">
        <v>3.2646999999999999</v>
      </c>
      <c r="D5" s="30">
        <v>400</v>
      </c>
      <c r="E5" s="22">
        <f t="shared" si="0"/>
        <v>2.5</v>
      </c>
      <c r="F5" s="40">
        <f t="shared" si="1"/>
        <v>5.4999999999993943</v>
      </c>
      <c r="G5" s="23"/>
      <c r="I5" s="19">
        <v>2</v>
      </c>
      <c r="J5" s="19">
        <v>14</v>
      </c>
      <c r="K5" s="22">
        <f t="shared" ref="K5:K31" si="3">J5*0.0475</f>
        <v>0.66500000000000004</v>
      </c>
      <c r="M5" s="19">
        <v>1</v>
      </c>
      <c r="N5" s="19">
        <v>0</v>
      </c>
      <c r="V5" s="19">
        <v>2</v>
      </c>
      <c r="W5" s="19">
        <v>-8</v>
      </c>
      <c r="X5" s="22">
        <v>0</v>
      </c>
      <c r="Z5" s="19">
        <v>0</v>
      </c>
      <c r="AA5" s="19">
        <v>0</v>
      </c>
      <c r="AI5" s="19">
        <v>2</v>
      </c>
      <c r="AJ5" s="19">
        <v>359</v>
      </c>
      <c r="AK5" s="22">
        <f t="shared" ref="AK5:AK31" si="4">AJ5*0.0591</f>
        <v>21.216899999999999</v>
      </c>
      <c r="AM5" s="19">
        <v>0</v>
      </c>
      <c r="AN5" s="19">
        <v>0</v>
      </c>
      <c r="AV5" s="19">
        <v>2</v>
      </c>
      <c r="AW5" s="19">
        <v>115</v>
      </c>
      <c r="AX5" s="23">
        <f t="shared" ref="AX5:AX31" si="5">AW5*10*0.0475</f>
        <v>54.625</v>
      </c>
      <c r="AY5" s="22">
        <f t="shared" ref="AY5:AY31" si="6">AX5*0.01*E3</f>
        <v>0.54625000000000001</v>
      </c>
      <c r="BA5" s="19">
        <v>1</v>
      </c>
      <c r="BB5" s="19">
        <v>0</v>
      </c>
    </row>
    <row r="6" spans="1:54" x14ac:dyDescent="0.25">
      <c r="A6" s="19">
        <v>5</v>
      </c>
      <c r="B6" s="24">
        <v>3.2349999999999999</v>
      </c>
      <c r="C6" s="24">
        <v>3.2372999999999998</v>
      </c>
      <c r="D6" s="30">
        <v>100</v>
      </c>
      <c r="E6" s="22">
        <f t="shared" si="0"/>
        <v>10</v>
      </c>
      <c r="F6" s="40">
        <f t="shared" si="1"/>
        <v>22.999999999999687</v>
      </c>
      <c r="G6" s="23"/>
      <c r="I6" s="19">
        <v>3</v>
      </c>
      <c r="J6" s="19">
        <v>16</v>
      </c>
      <c r="K6" s="22">
        <f t="shared" si="3"/>
        <v>0.76</v>
      </c>
      <c r="M6" s="19">
        <v>20</v>
      </c>
      <c r="N6" s="19">
        <v>1</v>
      </c>
      <c r="V6" s="19">
        <v>3</v>
      </c>
      <c r="W6" s="19">
        <v>-3</v>
      </c>
      <c r="X6" s="22">
        <v>0</v>
      </c>
      <c r="Z6" s="19">
        <v>38</v>
      </c>
      <c r="AA6" s="19">
        <v>2</v>
      </c>
      <c r="AI6" s="19">
        <v>3</v>
      </c>
      <c r="AJ6" s="30">
        <v>474</v>
      </c>
      <c r="AK6" s="22">
        <f t="shared" si="4"/>
        <v>28.013400000000001</v>
      </c>
      <c r="AM6" s="19">
        <v>30</v>
      </c>
      <c r="AN6" s="19">
        <v>2</v>
      </c>
      <c r="AV6" s="19">
        <v>3</v>
      </c>
      <c r="AW6" s="19">
        <v>191</v>
      </c>
      <c r="AX6" s="23">
        <f t="shared" si="5"/>
        <v>90.724999999999994</v>
      </c>
      <c r="AY6" s="22">
        <f t="shared" si="6"/>
        <v>0.90725</v>
      </c>
      <c r="BA6" s="19">
        <v>20</v>
      </c>
      <c r="BB6" s="19">
        <v>1</v>
      </c>
    </row>
    <row r="7" spans="1:54" x14ac:dyDescent="0.25">
      <c r="A7" s="19">
        <v>6</v>
      </c>
      <c r="B7" s="24">
        <v>3.2665999999999999</v>
      </c>
      <c r="C7" s="24">
        <v>3.2694000000000001</v>
      </c>
      <c r="D7" s="30">
        <v>1000</v>
      </c>
      <c r="E7" s="22">
        <f t="shared" si="0"/>
        <v>1</v>
      </c>
      <c r="F7" s="40">
        <f t="shared" si="1"/>
        <v>2.8000000000001357</v>
      </c>
      <c r="G7" s="23"/>
      <c r="I7" s="19">
        <v>4</v>
      </c>
      <c r="J7" s="30">
        <v>8</v>
      </c>
      <c r="K7" s="22">
        <f t="shared" si="3"/>
        <v>0.38</v>
      </c>
      <c r="M7" s="19">
        <v>42</v>
      </c>
      <c r="N7" s="19">
        <v>2</v>
      </c>
      <c r="V7" s="19">
        <v>4</v>
      </c>
      <c r="W7" s="30">
        <v>31</v>
      </c>
      <c r="X7" s="22">
        <f t="shared" ref="X7:X31" si="7">W7*0.043</f>
        <v>1.333</v>
      </c>
      <c r="Z7" s="19">
        <v>231</v>
      </c>
      <c r="AA7" s="19">
        <v>10</v>
      </c>
      <c r="AI7" s="19">
        <v>4</v>
      </c>
      <c r="AJ7" s="30">
        <v>47</v>
      </c>
      <c r="AK7" s="22">
        <f t="shared" si="4"/>
        <v>2.7776999999999998</v>
      </c>
      <c r="AM7" s="19">
        <v>120</v>
      </c>
      <c r="AN7" s="19">
        <v>5</v>
      </c>
      <c r="AV7" s="19">
        <v>4</v>
      </c>
      <c r="AW7" s="30">
        <v>82</v>
      </c>
      <c r="AX7" s="23">
        <f t="shared" si="5"/>
        <v>38.950000000000003</v>
      </c>
      <c r="AY7" s="22">
        <f t="shared" si="6"/>
        <v>0.97375</v>
      </c>
      <c r="BA7" s="19">
        <v>42</v>
      </c>
      <c r="BB7" s="19">
        <v>2</v>
      </c>
    </row>
    <row r="8" spans="1:54" x14ac:dyDescent="0.25">
      <c r="A8" s="19">
        <v>7</v>
      </c>
      <c r="B8" s="24">
        <v>3.2692999999999999</v>
      </c>
      <c r="C8" s="24">
        <v>3.2783000000000002</v>
      </c>
      <c r="D8" s="30">
        <v>800</v>
      </c>
      <c r="E8" s="22">
        <f t="shared" si="0"/>
        <v>1.25</v>
      </c>
      <c r="F8" s="40">
        <f t="shared" si="1"/>
        <v>11.250000000000426</v>
      </c>
      <c r="G8" s="23"/>
      <c r="I8" s="19">
        <v>5</v>
      </c>
      <c r="J8" s="30">
        <v>13</v>
      </c>
      <c r="K8" s="22">
        <f t="shared" si="3"/>
        <v>0.61750000000000005</v>
      </c>
      <c r="M8" s="19">
        <v>105</v>
      </c>
      <c r="N8" s="19">
        <v>5</v>
      </c>
      <c r="V8" s="19">
        <v>5</v>
      </c>
      <c r="W8" s="30">
        <v>163</v>
      </c>
      <c r="X8" s="22">
        <f t="shared" si="7"/>
        <v>7.0089999999999995</v>
      </c>
      <c r="Z8" s="19">
        <v>498</v>
      </c>
      <c r="AA8" s="19">
        <v>20</v>
      </c>
      <c r="AI8" s="19">
        <v>5</v>
      </c>
      <c r="AJ8" s="30">
        <v>13</v>
      </c>
      <c r="AK8" s="22">
        <f t="shared" si="4"/>
        <v>0.76829999999999998</v>
      </c>
      <c r="AM8" s="30">
        <v>288</v>
      </c>
      <c r="AN8" s="19">
        <v>10</v>
      </c>
      <c r="AV8" s="19">
        <v>5</v>
      </c>
      <c r="AW8" s="30">
        <v>81</v>
      </c>
      <c r="AX8" s="23">
        <f t="shared" si="5"/>
        <v>38.475000000000001</v>
      </c>
      <c r="AY8" s="22">
        <f t="shared" si="6"/>
        <v>3.8475000000000001</v>
      </c>
      <c r="BA8" s="19">
        <v>105</v>
      </c>
      <c r="BB8" s="19">
        <v>5</v>
      </c>
    </row>
    <row r="9" spans="1:54" x14ac:dyDescent="0.25">
      <c r="A9" s="19">
        <v>8</v>
      </c>
      <c r="B9" s="24">
        <v>3.2381000000000002</v>
      </c>
      <c r="C9" s="24">
        <v>3.2397999999999998</v>
      </c>
      <c r="D9" s="30">
        <v>200</v>
      </c>
      <c r="E9" s="22">
        <f t="shared" si="0"/>
        <v>5</v>
      </c>
      <c r="F9" s="40">
        <f t="shared" si="1"/>
        <v>8.4999999999979536</v>
      </c>
      <c r="G9" s="23"/>
      <c r="I9" s="19">
        <v>6</v>
      </c>
      <c r="J9" s="30">
        <v>22</v>
      </c>
      <c r="K9" s="22">
        <f t="shared" si="3"/>
        <v>1.0449999999999999</v>
      </c>
      <c r="M9" s="19">
        <v>215</v>
      </c>
      <c r="N9" s="19">
        <v>10</v>
      </c>
      <c r="V9" s="19">
        <v>6</v>
      </c>
      <c r="W9" s="30">
        <v>33</v>
      </c>
      <c r="X9" s="22">
        <f t="shared" si="7"/>
        <v>1.4189999999999998</v>
      </c>
      <c r="Z9" s="19">
        <v>674</v>
      </c>
      <c r="AA9" s="19">
        <v>30</v>
      </c>
      <c r="AI9" s="19">
        <v>6</v>
      </c>
      <c r="AJ9" s="30">
        <v>894</v>
      </c>
      <c r="AK9" s="22">
        <f t="shared" si="4"/>
        <v>52.8354</v>
      </c>
      <c r="AM9" s="30">
        <v>866</v>
      </c>
      <c r="AN9" s="30">
        <v>50</v>
      </c>
      <c r="AV9" s="19">
        <v>6</v>
      </c>
      <c r="AW9" s="30">
        <v>188</v>
      </c>
      <c r="AX9" s="23">
        <f t="shared" si="5"/>
        <v>89.3</v>
      </c>
      <c r="AY9" s="22">
        <f t="shared" si="6"/>
        <v>0.89300000000000002</v>
      </c>
      <c r="BA9" s="19">
        <v>215</v>
      </c>
      <c r="BB9" s="19">
        <v>10</v>
      </c>
    </row>
    <row r="10" spans="1:54" x14ac:dyDescent="0.25">
      <c r="A10" s="19">
        <v>9</v>
      </c>
      <c r="B10" s="24">
        <v>3.2018</v>
      </c>
      <c r="C10" s="24">
        <v>3.2092999999999998</v>
      </c>
      <c r="D10" s="30">
        <v>150</v>
      </c>
      <c r="E10" s="22">
        <f t="shared" si="0"/>
        <v>6.666666666666667</v>
      </c>
      <c r="F10" s="40">
        <f t="shared" si="1"/>
        <v>49.999999999998934</v>
      </c>
      <c r="G10" s="23"/>
      <c r="I10" s="19">
        <v>7</v>
      </c>
      <c r="J10" s="30">
        <v>9</v>
      </c>
      <c r="K10" s="22">
        <f t="shared" si="3"/>
        <v>0.42749999999999999</v>
      </c>
      <c r="M10" s="19">
        <v>313</v>
      </c>
      <c r="N10" s="19">
        <v>15</v>
      </c>
      <c r="V10" s="19">
        <v>7</v>
      </c>
      <c r="W10" s="30">
        <v>22</v>
      </c>
      <c r="X10" s="22">
        <f t="shared" si="7"/>
        <v>0.94599999999999995</v>
      </c>
      <c r="AI10" s="19">
        <v>7</v>
      </c>
      <c r="AJ10" s="30">
        <v>1900</v>
      </c>
      <c r="AK10" s="22">
        <f t="shared" si="4"/>
        <v>112.29</v>
      </c>
      <c r="AM10" s="30">
        <v>1660</v>
      </c>
      <c r="AN10" s="30">
        <v>100</v>
      </c>
      <c r="AV10" s="19">
        <v>7</v>
      </c>
      <c r="AW10" s="30">
        <v>160</v>
      </c>
      <c r="AX10" s="23">
        <f t="shared" si="5"/>
        <v>76</v>
      </c>
      <c r="AY10" s="22">
        <f t="shared" si="6"/>
        <v>0.95</v>
      </c>
      <c r="BA10" s="19">
        <v>313</v>
      </c>
      <c r="BB10" s="19">
        <v>15</v>
      </c>
    </row>
    <row r="11" spans="1:54" x14ac:dyDescent="0.25">
      <c r="A11" s="19">
        <v>10</v>
      </c>
      <c r="B11" s="24">
        <v>3.2355</v>
      </c>
      <c r="C11" s="24">
        <v>3.242</v>
      </c>
      <c r="D11" s="30">
        <v>200</v>
      </c>
      <c r="E11" s="22">
        <f t="shared" si="0"/>
        <v>5</v>
      </c>
      <c r="F11" s="40">
        <f t="shared" si="1"/>
        <v>32.499999999999751</v>
      </c>
      <c r="G11" s="23"/>
      <c r="I11" s="19">
        <v>8</v>
      </c>
      <c r="J11" s="30">
        <v>9</v>
      </c>
      <c r="K11" s="22">
        <f t="shared" si="3"/>
        <v>0.42749999999999999</v>
      </c>
      <c r="V11" s="19">
        <v>8</v>
      </c>
      <c r="W11" s="30">
        <v>37</v>
      </c>
      <c r="X11" s="22">
        <f t="shared" si="7"/>
        <v>1.591</v>
      </c>
      <c r="AI11" s="19">
        <v>8</v>
      </c>
      <c r="AJ11" s="30">
        <v>51</v>
      </c>
      <c r="AK11" s="22">
        <f t="shared" si="4"/>
        <v>3.0141</v>
      </c>
      <c r="AV11" s="19">
        <v>8</v>
      </c>
      <c r="AW11" s="30">
        <v>63</v>
      </c>
      <c r="AX11" s="23">
        <f t="shared" si="5"/>
        <v>29.925000000000001</v>
      </c>
      <c r="AY11" s="22">
        <f t="shared" si="6"/>
        <v>1.4962500000000001</v>
      </c>
    </row>
    <row r="12" spans="1:54" x14ac:dyDescent="0.25">
      <c r="A12" s="19">
        <v>11</v>
      </c>
      <c r="B12" s="24">
        <v>3.2643</v>
      </c>
      <c r="C12" s="24">
        <v>3.2665999999999999</v>
      </c>
      <c r="D12" s="30">
        <v>1000</v>
      </c>
      <c r="E12" s="22">
        <f t="shared" si="0"/>
        <v>1</v>
      </c>
      <c r="F12" s="40">
        <f t="shared" si="1"/>
        <v>2.2999999999999687</v>
      </c>
      <c r="G12" s="23"/>
      <c r="I12" s="19">
        <v>9</v>
      </c>
      <c r="J12" s="30">
        <v>26</v>
      </c>
      <c r="K12" s="22">
        <f t="shared" si="3"/>
        <v>1.2350000000000001</v>
      </c>
      <c r="V12" s="19">
        <v>9</v>
      </c>
      <c r="W12" s="30">
        <v>43</v>
      </c>
      <c r="X12" s="22">
        <f t="shared" si="7"/>
        <v>1.8489999999999998</v>
      </c>
      <c r="AI12" s="19">
        <v>9</v>
      </c>
      <c r="AJ12" s="30">
        <v>28</v>
      </c>
      <c r="AK12" s="22">
        <f t="shared" si="4"/>
        <v>1.6548</v>
      </c>
      <c r="AV12" s="19">
        <v>9</v>
      </c>
      <c r="AW12" s="30">
        <v>162</v>
      </c>
      <c r="AX12" s="23">
        <f t="shared" si="5"/>
        <v>76.95</v>
      </c>
      <c r="AY12" s="22">
        <f t="shared" si="6"/>
        <v>5.1300000000000008</v>
      </c>
    </row>
    <row r="13" spans="1:54" x14ac:dyDescent="0.25">
      <c r="A13" s="19">
        <v>12</v>
      </c>
      <c r="B13" s="24">
        <v>3.2637</v>
      </c>
      <c r="C13" s="24">
        <v>3.2648999999999999</v>
      </c>
      <c r="D13" s="30">
        <v>1000</v>
      </c>
      <c r="E13" s="22">
        <f t="shared" si="0"/>
        <v>1</v>
      </c>
      <c r="F13" s="40">
        <f t="shared" si="1"/>
        <v>1.1999999999998678</v>
      </c>
      <c r="G13" s="23"/>
      <c r="I13" s="19">
        <v>10</v>
      </c>
      <c r="J13" s="30">
        <v>11</v>
      </c>
      <c r="K13" s="22">
        <f t="shared" si="3"/>
        <v>0.52249999999999996</v>
      </c>
      <c r="V13" s="19">
        <v>10</v>
      </c>
      <c r="W13" s="30">
        <v>34</v>
      </c>
      <c r="X13" s="22">
        <f t="shared" si="7"/>
        <v>1.462</v>
      </c>
      <c r="AI13" s="19">
        <v>10</v>
      </c>
      <c r="AJ13" s="30">
        <v>2</v>
      </c>
      <c r="AK13" s="22">
        <f t="shared" si="4"/>
        <v>0.1182</v>
      </c>
      <c r="AV13" s="19">
        <v>10</v>
      </c>
      <c r="AW13" s="30">
        <v>96</v>
      </c>
      <c r="AX13" s="23">
        <f t="shared" si="5"/>
        <v>45.6</v>
      </c>
      <c r="AY13" s="22">
        <f t="shared" si="6"/>
        <v>2.2800000000000002</v>
      </c>
    </row>
    <row r="14" spans="1:54" x14ac:dyDescent="0.25">
      <c r="A14" s="19">
        <v>13</v>
      </c>
      <c r="B14" s="24">
        <v>3.2336</v>
      </c>
      <c r="C14" s="24">
        <v>3.2421000000000002</v>
      </c>
      <c r="D14" s="30">
        <v>125</v>
      </c>
      <c r="E14" s="22">
        <f t="shared" si="0"/>
        <v>8</v>
      </c>
      <c r="F14" s="40">
        <f t="shared" si="1"/>
        <v>68.000000000001393</v>
      </c>
      <c r="G14" s="23"/>
      <c r="I14" s="19">
        <v>11</v>
      </c>
      <c r="J14" s="30">
        <v>9</v>
      </c>
      <c r="K14" s="22">
        <f t="shared" si="3"/>
        <v>0.42749999999999999</v>
      </c>
      <c r="V14" s="19">
        <v>11</v>
      </c>
      <c r="W14" s="30">
        <v>1</v>
      </c>
      <c r="X14" s="22">
        <f t="shared" si="7"/>
        <v>4.2999999999999997E-2</v>
      </c>
      <c r="AI14" s="19">
        <v>11</v>
      </c>
      <c r="AJ14" s="30">
        <v>16</v>
      </c>
      <c r="AK14" s="22">
        <f t="shared" si="4"/>
        <v>0.9456</v>
      </c>
      <c r="AV14" s="19">
        <v>11</v>
      </c>
      <c r="AW14" s="30">
        <v>57</v>
      </c>
      <c r="AX14" s="23">
        <f t="shared" si="5"/>
        <v>27.074999999999999</v>
      </c>
      <c r="AY14" s="22">
        <f t="shared" si="6"/>
        <v>0.27074999999999999</v>
      </c>
    </row>
    <row r="15" spans="1:54" x14ac:dyDescent="0.25">
      <c r="A15" s="19">
        <v>14</v>
      </c>
      <c r="B15" s="24">
        <v>3.2663000000000002</v>
      </c>
      <c r="C15" s="24">
        <v>3.2717000000000001</v>
      </c>
      <c r="D15" s="30">
        <v>250</v>
      </c>
      <c r="E15" s="22">
        <f t="shared" si="0"/>
        <v>4</v>
      </c>
      <c r="F15" s="40">
        <f t="shared" si="1"/>
        <v>21.599999999999397</v>
      </c>
      <c r="G15" s="23"/>
      <c r="I15" s="19">
        <v>12</v>
      </c>
      <c r="J15" s="30">
        <v>9</v>
      </c>
      <c r="K15" s="22">
        <f t="shared" si="3"/>
        <v>0.42749999999999999</v>
      </c>
      <c r="V15" s="19">
        <v>12</v>
      </c>
      <c r="W15" s="30">
        <v>21</v>
      </c>
      <c r="X15" s="22">
        <f t="shared" si="7"/>
        <v>0.90299999999999991</v>
      </c>
      <c r="AI15" s="19">
        <v>12</v>
      </c>
      <c r="AJ15" s="30">
        <v>24</v>
      </c>
      <c r="AK15" s="22">
        <f t="shared" si="4"/>
        <v>1.4184000000000001</v>
      </c>
      <c r="AV15" s="19">
        <v>12</v>
      </c>
      <c r="AW15" s="30">
        <v>50</v>
      </c>
      <c r="AX15" s="23">
        <f t="shared" si="5"/>
        <v>23.75</v>
      </c>
      <c r="AY15" s="22">
        <f t="shared" si="6"/>
        <v>0.23750000000000002</v>
      </c>
    </row>
    <row r="16" spans="1:54" x14ac:dyDescent="0.25">
      <c r="A16" s="19">
        <v>15</v>
      </c>
      <c r="B16" s="24">
        <v>3.2338</v>
      </c>
      <c r="C16" s="24">
        <v>3.2446000000000002</v>
      </c>
      <c r="D16" s="30">
        <v>1000</v>
      </c>
      <c r="E16" s="22">
        <f t="shared" si="0"/>
        <v>1</v>
      </c>
      <c r="F16" s="40">
        <f t="shared" si="1"/>
        <v>10.800000000000143</v>
      </c>
      <c r="G16" s="23"/>
      <c r="I16" s="19">
        <v>13</v>
      </c>
      <c r="J16" s="30">
        <v>20</v>
      </c>
      <c r="K16" s="22">
        <f t="shared" si="3"/>
        <v>0.95</v>
      </c>
      <c r="V16" s="19">
        <v>13</v>
      </c>
      <c r="W16" s="30">
        <v>6</v>
      </c>
      <c r="X16" s="22">
        <f t="shared" si="7"/>
        <v>0.25800000000000001</v>
      </c>
      <c r="AI16" s="19">
        <v>13</v>
      </c>
      <c r="AJ16" s="30">
        <v>5</v>
      </c>
      <c r="AK16" s="22">
        <f t="shared" si="4"/>
        <v>0.29549999999999998</v>
      </c>
      <c r="AV16" s="19">
        <v>13</v>
      </c>
      <c r="AW16" s="30">
        <v>135</v>
      </c>
      <c r="AX16" s="23">
        <f t="shared" si="5"/>
        <v>64.125</v>
      </c>
      <c r="AY16" s="22">
        <f t="shared" si="6"/>
        <v>5.13</v>
      </c>
    </row>
    <row r="17" spans="1:51" x14ac:dyDescent="0.25">
      <c r="A17" s="19">
        <v>16</v>
      </c>
      <c r="B17" s="24">
        <v>3.2686000000000002</v>
      </c>
      <c r="C17" s="24">
        <v>3.2728000000000002</v>
      </c>
      <c r="D17" s="30">
        <v>500</v>
      </c>
      <c r="E17" s="22">
        <f t="shared" si="0"/>
        <v>2</v>
      </c>
      <c r="F17" s="40">
        <f t="shared" si="1"/>
        <v>8.3999999999999631</v>
      </c>
      <c r="G17" s="23"/>
      <c r="I17" s="19">
        <v>14</v>
      </c>
      <c r="J17" s="30">
        <v>46</v>
      </c>
      <c r="K17" s="22">
        <f t="shared" si="3"/>
        <v>2.1850000000000001</v>
      </c>
      <c r="V17" s="19">
        <v>14</v>
      </c>
      <c r="W17" s="30">
        <v>16</v>
      </c>
      <c r="X17" s="22">
        <f t="shared" si="7"/>
        <v>0.68799999999999994</v>
      </c>
      <c r="AI17" s="19">
        <v>14</v>
      </c>
      <c r="AJ17" s="30">
        <v>64</v>
      </c>
      <c r="AK17" s="22">
        <f t="shared" si="4"/>
        <v>3.7824</v>
      </c>
      <c r="AV17" s="19">
        <v>14</v>
      </c>
      <c r="AW17" s="30">
        <v>202</v>
      </c>
      <c r="AX17" s="23">
        <f t="shared" si="5"/>
        <v>95.95</v>
      </c>
      <c r="AY17" s="22">
        <f t="shared" si="6"/>
        <v>3.8380000000000001</v>
      </c>
    </row>
    <row r="18" spans="1:51" x14ac:dyDescent="0.25">
      <c r="A18" s="19">
        <v>17</v>
      </c>
      <c r="B18" s="24">
        <v>3.2343999999999999</v>
      </c>
      <c r="C18" s="24">
        <v>3.2364999999999999</v>
      </c>
      <c r="D18" s="30">
        <v>1000</v>
      </c>
      <c r="E18" s="22">
        <f t="shared" si="0"/>
        <v>1</v>
      </c>
      <c r="F18" s="40">
        <f t="shared" si="1"/>
        <v>2.0999999999999908</v>
      </c>
      <c r="G18" s="23"/>
      <c r="I18" s="19">
        <v>15</v>
      </c>
      <c r="J18" s="30">
        <v>14</v>
      </c>
      <c r="K18" s="22">
        <f t="shared" si="3"/>
        <v>0.66500000000000004</v>
      </c>
      <c r="V18" s="19">
        <v>15</v>
      </c>
      <c r="W18" s="30">
        <v>8</v>
      </c>
      <c r="X18" s="22">
        <f t="shared" si="7"/>
        <v>0.34399999999999997</v>
      </c>
      <c r="AI18" s="19">
        <v>15</v>
      </c>
      <c r="AJ18" s="30">
        <v>286</v>
      </c>
      <c r="AK18" s="22">
        <f t="shared" si="4"/>
        <v>16.9026</v>
      </c>
      <c r="AV18" s="19">
        <v>15</v>
      </c>
      <c r="AW18" s="30">
        <v>80</v>
      </c>
      <c r="AX18" s="23">
        <f t="shared" si="5"/>
        <v>38</v>
      </c>
      <c r="AY18" s="22">
        <f t="shared" si="6"/>
        <v>0.38</v>
      </c>
    </row>
    <row r="19" spans="1:51" x14ac:dyDescent="0.25">
      <c r="A19" s="19">
        <v>18</v>
      </c>
      <c r="B19" s="24">
        <v>3.2675999999999998</v>
      </c>
      <c r="C19" s="24">
        <v>3.2713999999999999</v>
      </c>
      <c r="D19" s="30">
        <v>700</v>
      </c>
      <c r="E19" s="22">
        <f t="shared" si="0"/>
        <v>1.4285714285714286</v>
      </c>
      <c r="F19" s="40">
        <f t="shared" si="1"/>
        <v>5.4285714285714652</v>
      </c>
      <c r="G19" s="23"/>
      <c r="I19" s="19">
        <v>16</v>
      </c>
      <c r="J19" s="30">
        <v>32</v>
      </c>
      <c r="K19" s="22">
        <f t="shared" si="3"/>
        <v>1.52</v>
      </c>
      <c r="V19" s="19">
        <v>16</v>
      </c>
      <c r="W19" s="30">
        <v>42</v>
      </c>
      <c r="X19" s="22">
        <f t="shared" si="7"/>
        <v>1.8059999999999998</v>
      </c>
      <c r="AI19" s="19">
        <v>16</v>
      </c>
      <c r="AJ19" s="30">
        <v>117</v>
      </c>
      <c r="AK19" s="22">
        <f t="shared" si="4"/>
        <v>6.9146999999999998</v>
      </c>
      <c r="AV19" s="19">
        <v>16</v>
      </c>
      <c r="AW19" s="30">
        <v>170</v>
      </c>
      <c r="AX19" s="23">
        <f t="shared" si="5"/>
        <v>80.75</v>
      </c>
      <c r="AY19" s="22">
        <f t="shared" si="6"/>
        <v>1.615</v>
      </c>
    </row>
    <row r="20" spans="1:51" x14ac:dyDescent="0.25">
      <c r="A20" s="19">
        <v>19</v>
      </c>
      <c r="B20" s="24">
        <v>3.2681</v>
      </c>
      <c r="C20" s="24">
        <v>3.2728000000000002</v>
      </c>
      <c r="D20" s="30">
        <v>150</v>
      </c>
      <c r="E20" s="22">
        <f t="shared" si="0"/>
        <v>6.666666666666667</v>
      </c>
      <c r="F20" s="40">
        <f t="shared" si="1"/>
        <v>31.333333333334323</v>
      </c>
      <c r="G20" s="23"/>
      <c r="I20" s="19">
        <v>17</v>
      </c>
      <c r="J20" s="30">
        <v>10</v>
      </c>
      <c r="K20" s="22">
        <f t="shared" si="3"/>
        <v>0.47499999999999998</v>
      </c>
      <c r="V20" s="19">
        <v>17</v>
      </c>
      <c r="W20" s="30">
        <v>-7</v>
      </c>
      <c r="X20" s="22">
        <v>0</v>
      </c>
      <c r="AI20" s="19">
        <v>17</v>
      </c>
      <c r="AJ20" s="30">
        <v>12</v>
      </c>
      <c r="AK20" s="22">
        <f t="shared" si="4"/>
        <v>0.70920000000000005</v>
      </c>
      <c r="AV20" s="19">
        <v>17</v>
      </c>
      <c r="AW20" s="30">
        <v>98</v>
      </c>
      <c r="AX20" s="23">
        <f t="shared" si="5"/>
        <v>46.55</v>
      </c>
      <c r="AY20" s="22">
        <f t="shared" si="6"/>
        <v>0.46549999999999997</v>
      </c>
    </row>
    <row r="21" spans="1:51" x14ac:dyDescent="0.25">
      <c r="A21" s="19">
        <v>20</v>
      </c>
      <c r="B21" s="24">
        <v>3.2042999999999999</v>
      </c>
      <c r="C21" s="24">
        <v>3.2080000000000002</v>
      </c>
      <c r="D21" s="30">
        <v>500</v>
      </c>
      <c r="E21" s="22">
        <f t="shared" si="0"/>
        <v>2</v>
      </c>
      <c r="F21" s="40">
        <f t="shared" si="1"/>
        <v>7.4000000000005173</v>
      </c>
      <c r="G21" s="23"/>
      <c r="I21" s="19">
        <v>18</v>
      </c>
      <c r="J21" s="30">
        <v>45</v>
      </c>
      <c r="K21" s="22">
        <f t="shared" si="3"/>
        <v>2.1375000000000002</v>
      </c>
      <c r="V21" s="19">
        <v>18</v>
      </c>
      <c r="W21" s="30">
        <v>59</v>
      </c>
      <c r="X21" s="22">
        <f t="shared" si="7"/>
        <v>2.5369999999999999</v>
      </c>
      <c r="AI21" s="19">
        <v>18</v>
      </c>
      <c r="AJ21" s="30">
        <v>135</v>
      </c>
      <c r="AK21" s="22">
        <f t="shared" si="4"/>
        <v>7.9785000000000004</v>
      </c>
      <c r="AN21" s="23"/>
      <c r="AV21" s="19">
        <v>18</v>
      </c>
      <c r="AW21" s="30">
        <v>183</v>
      </c>
      <c r="AX21" s="23">
        <f t="shared" si="5"/>
        <v>86.924999999999997</v>
      </c>
      <c r="AY21" s="22">
        <f t="shared" si="6"/>
        <v>1.2417857142857143</v>
      </c>
    </row>
    <row r="22" spans="1:51" x14ac:dyDescent="0.25">
      <c r="A22" s="19">
        <v>21</v>
      </c>
      <c r="B22" s="24">
        <v>3.2688999999999999</v>
      </c>
      <c r="C22" s="24">
        <v>3.2728000000000002</v>
      </c>
      <c r="D22" s="30">
        <v>1000</v>
      </c>
      <c r="E22" s="22">
        <f t="shared" si="0"/>
        <v>1</v>
      </c>
      <c r="F22" s="40">
        <f t="shared" si="1"/>
        <v>3.9000000000002366</v>
      </c>
      <c r="G22" s="23"/>
      <c r="I22" s="19">
        <v>19</v>
      </c>
      <c r="J22" s="30">
        <v>27</v>
      </c>
      <c r="K22" s="22">
        <f t="shared" si="3"/>
        <v>1.2825</v>
      </c>
      <c r="V22" s="19">
        <v>19</v>
      </c>
      <c r="W22" s="30">
        <v>29</v>
      </c>
      <c r="X22" s="22">
        <f t="shared" si="7"/>
        <v>1.2469999999999999</v>
      </c>
      <c r="AI22" s="19">
        <v>19</v>
      </c>
      <c r="AJ22" s="30">
        <v>46</v>
      </c>
      <c r="AK22" s="22">
        <f t="shared" si="4"/>
        <v>2.7185999999999999</v>
      </c>
      <c r="AN22" s="23"/>
      <c r="AV22" s="19">
        <v>19</v>
      </c>
      <c r="AW22" s="30">
        <v>137</v>
      </c>
      <c r="AX22" s="23">
        <f t="shared" si="5"/>
        <v>65.075000000000003</v>
      </c>
      <c r="AY22" s="22">
        <f t="shared" si="6"/>
        <v>4.3383333333333338</v>
      </c>
    </row>
    <row r="23" spans="1:51" x14ac:dyDescent="0.25">
      <c r="A23" s="19">
        <v>22</v>
      </c>
      <c r="B23" s="24">
        <v>3.2629999999999999</v>
      </c>
      <c r="C23" s="24">
        <v>3.2656000000000001</v>
      </c>
      <c r="D23" s="30">
        <v>1000</v>
      </c>
      <c r="E23" s="22">
        <f t="shared" si="0"/>
        <v>1</v>
      </c>
      <c r="F23" s="40">
        <f t="shared" si="1"/>
        <v>2.6000000000001577</v>
      </c>
      <c r="G23" s="23"/>
      <c r="I23" s="19">
        <v>20</v>
      </c>
      <c r="J23" s="30">
        <v>10</v>
      </c>
      <c r="K23" s="22">
        <f t="shared" si="3"/>
        <v>0.47499999999999998</v>
      </c>
      <c r="V23" s="19">
        <v>20</v>
      </c>
      <c r="W23" s="30">
        <v>11</v>
      </c>
      <c r="X23" s="22">
        <f t="shared" si="7"/>
        <v>0.47299999999999998</v>
      </c>
      <c r="AI23" s="19">
        <v>20</v>
      </c>
      <c r="AJ23" s="30">
        <v>11</v>
      </c>
      <c r="AK23" s="22">
        <f t="shared" si="4"/>
        <v>0.65010000000000001</v>
      </c>
      <c r="AN23" s="23"/>
      <c r="AV23" s="19">
        <v>20</v>
      </c>
      <c r="AW23" s="30">
        <v>138</v>
      </c>
      <c r="AX23" s="23">
        <f t="shared" si="5"/>
        <v>65.55</v>
      </c>
      <c r="AY23" s="22">
        <f t="shared" si="6"/>
        <v>1.3109999999999999</v>
      </c>
    </row>
    <row r="24" spans="1:51" x14ac:dyDescent="0.25">
      <c r="A24" s="19">
        <v>23</v>
      </c>
      <c r="B24" s="24">
        <v>3.2349000000000001</v>
      </c>
      <c r="C24" s="24">
        <v>3.2403</v>
      </c>
      <c r="D24" s="30">
        <v>150</v>
      </c>
      <c r="E24" s="22">
        <f t="shared" si="0"/>
        <v>6.666666666666667</v>
      </c>
      <c r="F24" s="40">
        <f t="shared" si="1"/>
        <v>35.999999999998998</v>
      </c>
      <c r="G24" s="23"/>
      <c r="I24" s="19">
        <v>21</v>
      </c>
      <c r="J24" s="30">
        <v>11</v>
      </c>
      <c r="K24" s="22">
        <f t="shared" si="3"/>
        <v>0.52249999999999996</v>
      </c>
      <c r="V24" s="19">
        <v>21</v>
      </c>
      <c r="W24" s="30">
        <v>-7</v>
      </c>
      <c r="X24" s="22">
        <v>0</v>
      </c>
      <c r="AI24" s="19">
        <v>21</v>
      </c>
      <c r="AJ24" s="30">
        <v>133</v>
      </c>
      <c r="AK24" s="22">
        <f t="shared" si="4"/>
        <v>7.8602999999999996</v>
      </c>
      <c r="AN24" s="23"/>
      <c r="AV24" s="19">
        <v>21</v>
      </c>
      <c r="AW24" s="30">
        <v>230</v>
      </c>
      <c r="AX24" s="23">
        <f t="shared" si="5"/>
        <v>109.25</v>
      </c>
      <c r="AY24" s="22">
        <f t="shared" si="6"/>
        <v>1.0925</v>
      </c>
    </row>
    <row r="25" spans="1:51" x14ac:dyDescent="0.25">
      <c r="A25" s="19">
        <v>24</v>
      </c>
      <c r="B25" s="24">
        <v>3.2677999999999998</v>
      </c>
      <c r="C25" s="24">
        <v>3.2755000000000001</v>
      </c>
      <c r="D25" s="30">
        <v>1000</v>
      </c>
      <c r="E25" s="22">
        <f t="shared" si="0"/>
        <v>1</v>
      </c>
      <c r="F25" s="40">
        <f t="shared" si="1"/>
        <v>7.7000000000002622</v>
      </c>
      <c r="G25" s="23"/>
      <c r="I25" s="19">
        <v>22</v>
      </c>
      <c r="J25" s="30">
        <v>10</v>
      </c>
      <c r="K25" s="22">
        <f t="shared" si="3"/>
        <v>0.47499999999999998</v>
      </c>
      <c r="V25" s="19">
        <v>22</v>
      </c>
      <c r="W25" s="30">
        <v>-4</v>
      </c>
      <c r="X25" s="22">
        <v>0</v>
      </c>
      <c r="AI25" s="19">
        <v>22</v>
      </c>
      <c r="AJ25" s="30">
        <v>622</v>
      </c>
      <c r="AK25" s="22">
        <f t="shared" si="4"/>
        <v>36.760199999999998</v>
      </c>
      <c r="AN25" s="23"/>
      <c r="AV25" s="19">
        <v>22</v>
      </c>
      <c r="AW25" s="30">
        <v>76</v>
      </c>
      <c r="AX25" s="23">
        <f t="shared" si="5"/>
        <v>36.1</v>
      </c>
      <c r="AY25" s="22">
        <f t="shared" si="6"/>
        <v>0.36100000000000004</v>
      </c>
    </row>
    <row r="26" spans="1:51" x14ac:dyDescent="0.25">
      <c r="A26" s="19" t="s">
        <v>70</v>
      </c>
      <c r="B26" s="24">
        <v>3.2633999999999999</v>
      </c>
      <c r="C26" s="24">
        <v>3.2684000000000002</v>
      </c>
      <c r="D26" s="30">
        <v>500</v>
      </c>
      <c r="E26" s="22">
        <f t="shared" si="0"/>
        <v>2</v>
      </c>
      <c r="F26" s="40">
        <f t="shared" si="1"/>
        <v>10.000000000000675</v>
      </c>
      <c r="G26" s="23"/>
      <c r="I26" s="19">
        <v>23</v>
      </c>
      <c r="J26" s="30">
        <v>22</v>
      </c>
      <c r="K26" s="22">
        <f t="shared" si="3"/>
        <v>1.0449999999999999</v>
      </c>
      <c r="V26" s="19">
        <v>23</v>
      </c>
      <c r="W26" s="30">
        <v>14</v>
      </c>
      <c r="X26" s="22">
        <f t="shared" si="7"/>
        <v>0.60199999999999998</v>
      </c>
      <c r="AI26" s="19">
        <v>23</v>
      </c>
      <c r="AJ26" s="30">
        <v>36</v>
      </c>
      <c r="AK26" s="22">
        <f t="shared" si="4"/>
        <v>2.1276000000000002</v>
      </c>
      <c r="AN26" s="23"/>
      <c r="AV26" s="19">
        <v>23</v>
      </c>
      <c r="AW26" s="30">
        <v>118</v>
      </c>
      <c r="AX26" s="23">
        <f t="shared" si="5"/>
        <v>56.05</v>
      </c>
      <c r="AY26" s="22">
        <f t="shared" si="6"/>
        <v>3.7366666666666668</v>
      </c>
    </row>
    <row r="27" spans="1:51" x14ac:dyDescent="0.25">
      <c r="A27" s="19" t="s">
        <v>71</v>
      </c>
      <c r="B27" s="24">
        <v>3.2323</v>
      </c>
      <c r="C27" s="24">
        <v>3.2395999999999998</v>
      </c>
      <c r="D27" s="30">
        <v>400</v>
      </c>
      <c r="E27" s="22">
        <f t="shared" si="0"/>
        <v>2.5</v>
      </c>
      <c r="F27" s="40">
        <f t="shared" si="1"/>
        <v>18.249999999999655</v>
      </c>
      <c r="G27" s="23"/>
      <c r="I27" s="19">
        <v>24</v>
      </c>
      <c r="J27" s="30">
        <v>113</v>
      </c>
      <c r="K27" s="22">
        <f t="shared" si="3"/>
        <v>5.3674999999999997</v>
      </c>
      <c r="V27" s="19">
        <v>24</v>
      </c>
      <c r="W27" s="30">
        <v>22</v>
      </c>
      <c r="X27" s="22">
        <f t="shared" si="7"/>
        <v>0.94599999999999995</v>
      </c>
      <c r="AI27" s="19">
        <v>24</v>
      </c>
      <c r="AJ27" s="30">
        <v>417</v>
      </c>
      <c r="AK27" s="22">
        <f t="shared" si="4"/>
        <v>24.6447</v>
      </c>
      <c r="AN27" s="23"/>
      <c r="AV27" s="19">
        <v>24</v>
      </c>
      <c r="AW27" s="30">
        <v>41</v>
      </c>
      <c r="AX27" s="23">
        <f t="shared" si="5"/>
        <v>19.475000000000001</v>
      </c>
      <c r="AY27" s="22">
        <f t="shared" si="6"/>
        <v>0.19475000000000001</v>
      </c>
    </row>
    <row r="28" spans="1:51" x14ac:dyDescent="0.25">
      <c r="A28" s="19" t="s">
        <v>72</v>
      </c>
      <c r="B28" s="24">
        <v>3.2683</v>
      </c>
      <c r="C28" s="24">
        <v>3.2715999999999998</v>
      </c>
      <c r="D28" s="30">
        <v>500</v>
      </c>
      <c r="E28" s="22">
        <f t="shared" si="0"/>
        <v>2</v>
      </c>
      <c r="F28" s="40">
        <f t="shared" si="1"/>
        <v>6.5999999999997172</v>
      </c>
      <c r="G28" s="23"/>
      <c r="I28" s="19" t="s">
        <v>70</v>
      </c>
      <c r="J28" s="30">
        <v>25</v>
      </c>
      <c r="K28" s="22">
        <f t="shared" si="3"/>
        <v>1.1875</v>
      </c>
      <c r="V28" s="19" t="s">
        <v>70</v>
      </c>
      <c r="W28" s="30">
        <v>26</v>
      </c>
      <c r="X28" s="22">
        <f t="shared" si="7"/>
        <v>1.1179999999999999</v>
      </c>
      <c r="AI28" s="19" t="s">
        <v>70</v>
      </c>
      <c r="AJ28" s="30">
        <v>12</v>
      </c>
      <c r="AK28" s="22">
        <f t="shared" si="4"/>
        <v>0.70920000000000005</v>
      </c>
      <c r="AN28" s="23"/>
      <c r="AV28" s="19" t="s">
        <v>70</v>
      </c>
      <c r="AW28" s="30">
        <v>118</v>
      </c>
      <c r="AX28" s="23">
        <f t="shared" si="5"/>
        <v>56.05</v>
      </c>
      <c r="AY28" s="22">
        <f t="shared" si="6"/>
        <v>1.121</v>
      </c>
    </row>
    <row r="29" spans="1:51" x14ac:dyDescent="0.25">
      <c r="A29" s="19" t="s">
        <v>73</v>
      </c>
      <c r="B29" s="24">
        <v>3.1951999999999998</v>
      </c>
      <c r="C29" s="24">
        <v>3.2029999999999998</v>
      </c>
      <c r="D29" s="30">
        <v>400</v>
      </c>
      <c r="E29" s="22">
        <f t="shared" si="0"/>
        <v>2.5</v>
      </c>
      <c r="F29" s="40">
        <f t="shared" si="1"/>
        <v>19.500000000000071</v>
      </c>
      <c r="G29" s="23"/>
      <c r="I29" s="19" t="s">
        <v>71</v>
      </c>
      <c r="J29" s="30">
        <v>23</v>
      </c>
      <c r="K29" s="22">
        <f t="shared" si="3"/>
        <v>1.0925</v>
      </c>
      <c r="V29" s="19" t="s">
        <v>71</v>
      </c>
      <c r="W29" s="30">
        <v>26</v>
      </c>
      <c r="X29" s="22">
        <f t="shared" si="7"/>
        <v>1.1179999999999999</v>
      </c>
      <c r="AI29" s="19" t="s">
        <v>71</v>
      </c>
      <c r="AJ29" s="30">
        <v>56</v>
      </c>
      <c r="AK29" s="22">
        <f t="shared" si="4"/>
        <v>3.3096000000000001</v>
      </c>
      <c r="AN29" s="23"/>
      <c r="AV29" s="19" t="s">
        <v>71</v>
      </c>
      <c r="AW29" s="30">
        <v>129</v>
      </c>
      <c r="AX29" s="23">
        <f t="shared" si="5"/>
        <v>61.274999999999999</v>
      </c>
      <c r="AY29" s="22">
        <f t="shared" si="6"/>
        <v>1.5318750000000001</v>
      </c>
    </row>
    <row r="30" spans="1:51" x14ac:dyDescent="0.25">
      <c r="A30" s="19" t="s">
        <v>78</v>
      </c>
      <c r="I30" s="19" t="s">
        <v>72</v>
      </c>
      <c r="J30" s="30">
        <v>22</v>
      </c>
      <c r="K30" s="22">
        <f t="shared" si="3"/>
        <v>1.0449999999999999</v>
      </c>
      <c r="V30" s="19" t="s">
        <v>72</v>
      </c>
      <c r="W30" s="30">
        <v>30</v>
      </c>
      <c r="X30" s="22">
        <f t="shared" si="7"/>
        <v>1.2899999999999998</v>
      </c>
      <c r="AI30" s="19" t="s">
        <v>72</v>
      </c>
      <c r="AJ30" s="30">
        <v>23</v>
      </c>
      <c r="AK30" s="22">
        <f t="shared" si="4"/>
        <v>1.3593</v>
      </c>
      <c r="AN30" s="23"/>
      <c r="AV30" s="19" t="s">
        <v>72</v>
      </c>
      <c r="AW30" s="30">
        <v>89</v>
      </c>
      <c r="AX30" s="23">
        <f t="shared" si="5"/>
        <v>42.274999999999999</v>
      </c>
      <c r="AY30" s="22">
        <f t="shared" si="6"/>
        <v>0.84550000000000003</v>
      </c>
    </row>
    <row r="31" spans="1:51" x14ac:dyDescent="0.25">
      <c r="A31" s="19" t="s">
        <v>79</v>
      </c>
      <c r="I31" s="19" t="s">
        <v>73</v>
      </c>
      <c r="J31" s="30">
        <v>23</v>
      </c>
      <c r="K31" s="22">
        <f t="shared" si="3"/>
        <v>1.0925</v>
      </c>
      <c r="V31" s="19" t="s">
        <v>73</v>
      </c>
      <c r="W31" s="30">
        <v>42</v>
      </c>
      <c r="X31" s="22">
        <f t="shared" si="7"/>
        <v>1.8059999999999998</v>
      </c>
      <c r="AI31" s="19" t="s">
        <v>73</v>
      </c>
      <c r="AJ31" s="30">
        <v>3</v>
      </c>
      <c r="AK31" s="22">
        <f t="shared" si="4"/>
        <v>0.17730000000000001</v>
      </c>
      <c r="AN31" s="23"/>
      <c r="AV31" s="19" t="s">
        <v>73</v>
      </c>
      <c r="AW31" s="30">
        <v>142</v>
      </c>
      <c r="AX31" s="23">
        <f t="shared" si="5"/>
        <v>67.45</v>
      </c>
      <c r="AY31" s="22">
        <f t="shared" si="6"/>
        <v>1.68625</v>
      </c>
    </row>
    <row r="32" spans="1:51" x14ac:dyDescent="0.25">
      <c r="I32" s="19" t="s">
        <v>80</v>
      </c>
      <c r="K32" s="22"/>
      <c r="V32" s="19" t="s">
        <v>74</v>
      </c>
      <c r="X32" s="22"/>
      <c r="AI32" s="19" t="s">
        <v>74</v>
      </c>
      <c r="AK32" s="30"/>
      <c r="AN32" s="23"/>
      <c r="AV32" s="19" t="s">
        <v>74</v>
      </c>
      <c r="AW32" s="19" t="s">
        <v>76</v>
      </c>
    </row>
    <row r="33" spans="1:49" x14ac:dyDescent="0.25">
      <c r="I33" s="19" t="s">
        <v>81</v>
      </c>
      <c r="K33" s="22"/>
      <c r="V33" s="19" t="s">
        <v>75</v>
      </c>
      <c r="X33" s="22"/>
      <c r="AI33" s="19" t="s">
        <v>75</v>
      </c>
      <c r="AK33" s="30"/>
      <c r="AN33" s="23"/>
      <c r="AV33" s="19" t="s">
        <v>75</v>
      </c>
      <c r="AW33" s="19" t="s">
        <v>76</v>
      </c>
    </row>
    <row r="34" spans="1:49" x14ac:dyDescent="0.25">
      <c r="K34" s="22"/>
      <c r="X34" s="22"/>
      <c r="AK34" s="30"/>
      <c r="AN34" s="23"/>
    </row>
    <row r="35" spans="1:49" x14ac:dyDescent="0.25">
      <c r="B35" s="25" t="s">
        <v>10</v>
      </c>
      <c r="C35" s="25" t="s">
        <v>11</v>
      </c>
      <c r="D35" s="25" t="s">
        <v>12</v>
      </c>
      <c r="E35" s="25" t="s">
        <v>13</v>
      </c>
      <c r="F35" s="25" t="s">
        <v>14</v>
      </c>
      <c r="G35" s="25" t="s">
        <v>15</v>
      </c>
      <c r="I35" s="27"/>
      <c r="K35" s="22"/>
      <c r="V35" s="27"/>
      <c r="X35" s="22"/>
      <c r="AI35" s="27"/>
      <c r="AK35" s="30"/>
      <c r="AN35" s="23"/>
    </row>
    <row r="36" spans="1:49" x14ac:dyDescent="0.25">
      <c r="A36" s="19" t="s">
        <v>70</v>
      </c>
      <c r="B36" s="22">
        <f t="shared" ref="B36:B41" si="8">F26</f>
        <v>10.000000000000675</v>
      </c>
      <c r="C36" s="22">
        <f t="shared" ref="C36:C41" si="9">AY28</f>
        <v>1.121</v>
      </c>
      <c r="D36" s="22">
        <f t="shared" ref="D36:D41" si="10">K28</f>
        <v>1.1875</v>
      </c>
      <c r="E36" s="23">
        <f>AK28</f>
        <v>0.70920000000000005</v>
      </c>
      <c r="F36" s="23">
        <f>X28</f>
        <v>1.1179999999999999</v>
      </c>
      <c r="G36" s="26">
        <f>(E36+F36)/D36</f>
        <v>1.5386947368421051</v>
      </c>
      <c r="K36" s="22"/>
      <c r="X36" s="22"/>
      <c r="AK36" s="30"/>
      <c r="AN36" s="23"/>
    </row>
    <row r="37" spans="1:49" x14ac:dyDescent="0.25">
      <c r="A37" s="19" t="s">
        <v>71</v>
      </c>
      <c r="B37" s="22">
        <f t="shared" si="8"/>
        <v>18.249999999999655</v>
      </c>
      <c r="C37" s="22">
        <f t="shared" si="9"/>
        <v>1.5318750000000001</v>
      </c>
      <c r="D37" s="22">
        <f t="shared" si="10"/>
        <v>1.0925</v>
      </c>
      <c r="E37" s="23">
        <f t="shared" ref="E37:E41" si="11">AK29</f>
        <v>3.3096000000000001</v>
      </c>
      <c r="F37" s="23">
        <f t="shared" ref="F37:F41" si="12">X29</f>
        <v>1.1179999999999999</v>
      </c>
      <c r="G37" s="26">
        <f t="shared" ref="G37:G41" si="13">(E37+F37)/D37</f>
        <v>4.0527231121281462</v>
      </c>
      <c r="K37" s="22"/>
      <c r="X37" s="22"/>
      <c r="AK37" s="30"/>
      <c r="AN37" s="23"/>
    </row>
    <row r="38" spans="1:49" x14ac:dyDescent="0.25">
      <c r="A38" s="19" t="s">
        <v>72</v>
      </c>
      <c r="B38" s="22">
        <f t="shared" si="8"/>
        <v>6.5999999999997172</v>
      </c>
      <c r="C38" s="22">
        <f t="shared" si="9"/>
        <v>0.84550000000000003</v>
      </c>
      <c r="D38" s="22">
        <f t="shared" si="10"/>
        <v>1.0449999999999999</v>
      </c>
      <c r="E38" s="23">
        <f t="shared" si="11"/>
        <v>1.3593</v>
      </c>
      <c r="F38" s="23">
        <f t="shared" si="12"/>
        <v>1.2899999999999998</v>
      </c>
      <c r="G38" s="26">
        <f t="shared" si="13"/>
        <v>2.5352153110047846</v>
      </c>
      <c r="AN38" s="23"/>
    </row>
    <row r="39" spans="1:49" x14ac:dyDescent="0.25">
      <c r="A39" s="19" t="s">
        <v>73</v>
      </c>
      <c r="B39" s="22">
        <f t="shared" si="8"/>
        <v>19.500000000000071</v>
      </c>
      <c r="C39" s="22">
        <f t="shared" si="9"/>
        <v>1.68625</v>
      </c>
      <c r="D39" s="22">
        <f t="shared" si="10"/>
        <v>1.0925</v>
      </c>
      <c r="E39" s="23">
        <f t="shared" si="11"/>
        <v>0.17730000000000001</v>
      </c>
      <c r="F39" s="23">
        <f t="shared" si="12"/>
        <v>1.8059999999999998</v>
      </c>
      <c r="G39" s="26">
        <f t="shared" si="13"/>
        <v>1.8153775743707092</v>
      </c>
      <c r="AN39" s="23"/>
    </row>
    <row r="40" spans="1:49" x14ac:dyDescent="0.25">
      <c r="A40" s="19" t="s">
        <v>78</v>
      </c>
      <c r="B40" s="22">
        <f t="shared" si="8"/>
        <v>0</v>
      </c>
      <c r="C40" s="22">
        <f t="shared" si="9"/>
        <v>0</v>
      </c>
      <c r="D40" s="22">
        <f t="shared" si="10"/>
        <v>0</v>
      </c>
      <c r="E40" s="23">
        <f t="shared" si="11"/>
        <v>0</v>
      </c>
      <c r="F40" s="23">
        <f t="shared" si="12"/>
        <v>0</v>
      </c>
      <c r="G40" s="26" t="e">
        <f t="shared" si="13"/>
        <v>#DIV/0!</v>
      </c>
      <c r="AN40" s="23"/>
    </row>
    <row r="41" spans="1:49" x14ac:dyDescent="0.25">
      <c r="A41" s="19" t="s">
        <v>79</v>
      </c>
      <c r="B41" s="22">
        <f t="shared" si="8"/>
        <v>0</v>
      </c>
      <c r="C41" s="22">
        <f t="shared" si="9"/>
        <v>0</v>
      </c>
      <c r="D41" s="22">
        <f t="shared" si="10"/>
        <v>0</v>
      </c>
      <c r="E41" s="23">
        <f t="shared" si="11"/>
        <v>0</v>
      </c>
      <c r="F41" s="23">
        <f t="shared" si="12"/>
        <v>0</v>
      </c>
      <c r="G41" s="26" t="e">
        <f t="shared" si="13"/>
        <v>#DIV/0!</v>
      </c>
    </row>
    <row r="42" spans="1:49" x14ac:dyDescent="0.25">
      <c r="C42" s="30"/>
      <c r="D42" s="23"/>
      <c r="E42" s="23"/>
      <c r="F42" s="23"/>
      <c r="G42" s="23"/>
      <c r="AO42" s="23"/>
    </row>
    <row r="43" spans="1:49" x14ac:dyDescent="0.25">
      <c r="C43" s="31"/>
      <c r="D43" s="23"/>
      <c r="E43" s="23"/>
      <c r="F43" s="23"/>
      <c r="G43" s="23"/>
      <c r="AN43" s="23"/>
      <c r="AO43" s="23"/>
    </row>
    <row r="44" spans="1:49" x14ac:dyDescent="0.25">
      <c r="C44" s="30"/>
      <c r="D44" s="23"/>
      <c r="E44" s="23"/>
      <c r="F44" s="23"/>
      <c r="G44" s="23"/>
      <c r="AN44" s="23"/>
    </row>
    <row r="45" spans="1:49" x14ac:dyDescent="0.25">
      <c r="C45" s="30"/>
      <c r="D45" s="23"/>
      <c r="E45" s="23"/>
      <c r="F45" s="23"/>
      <c r="G45" s="23"/>
      <c r="AN45" s="23"/>
    </row>
    <row r="46" spans="1:49" x14ac:dyDescent="0.25">
      <c r="AN46" s="23"/>
    </row>
    <row r="47" spans="1:49" x14ac:dyDescent="0.25">
      <c r="AN47" s="23"/>
    </row>
    <row r="48" spans="1:49" x14ac:dyDescent="0.25">
      <c r="B48" s="24"/>
      <c r="C48" s="24"/>
      <c r="AN48" s="23"/>
    </row>
    <row r="49" spans="2:40" x14ac:dyDescent="0.25">
      <c r="B49" s="24"/>
      <c r="C49" s="24"/>
      <c r="AN49" s="23"/>
    </row>
    <row r="50" spans="2:40" x14ac:dyDescent="0.25">
      <c r="B50" s="24"/>
      <c r="C50" s="24"/>
      <c r="AN50" s="23"/>
    </row>
    <row r="51" spans="2:40" x14ac:dyDescent="0.25">
      <c r="B51" s="24"/>
      <c r="C51" s="24"/>
    </row>
    <row r="52" spans="2:40" x14ac:dyDescent="0.25">
      <c r="B52" s="32"/>
      <c r="C52" s="33" t="s">
        <v>12</v>
      </c>
      <c r="D52" s="33" t="s">
        <v>13</v>
      </c>
      <c r="E52" s="33" t="s">
        <v>14</v>
      </c>
      <c r="F52" s="33" t="s">
        <v>15</v>
      </c>
    </row>
    <row r="53" spans="2:40" x14ac:dyDescent="0.25">
      <c r="B53" s="34" t="s">
        <v>90</v>
      </c>
      <c r="C53" s="35">
        <v>1.4942</v>
      </c>
      <c r="D53" s="35">
        <v>1.9129</v>
      </c>
      <c r="E53" s="35">
        <v>10.1265</v>
      </c>
      <c r="F53" s="35">
        <f>(D53+E53)/C53</f>
        <v>8.0574220318565128</v>
      </c>
    </row>
    <row r="54" spans="2:40" x14ac:dyDescent="0.25">
      <c r="B54" s="36" t="s">
        <v>91</v>
      </c>
      <c r="C54" s="35">
        <v>378.85199999999998</v>
      </c>
      <c r="D54" s="35">
        <v>303.99600000000004</v>
      </c>
      <c r="E54" s="35">
        <v>130.93800000000002</v>
      </c>
      <c r="F54" s="35">
        <f t="shared" ref="F54:F56" si="14">(D54+E54)/C54</f>
        <v>1.1480314212410125</v>
      </c>
    </row>
    <row r="55" spans="2:40" x14ac:dyDescent="0.25">
      <c r="B55" s="34" t="s">
        <v>93</v>
      </c>
      <c r="C55" s="35">
        <v>375.96</v>
      </c>
      <c r="D55" s="35">
        <v>380.512</v>
      </c>
      <c r="E55" s="35">
        <v>138.47399999999999</v>
      </c>
      <c r="F55" s="35">
        <f t="shared" si="14"/>
        <v>1.3804287690179806</v>
      </c>
    </row>
    <row r="56" spans="2:40" x14ac:dyDescent="0.25">
      <c r="B56" s="34" t="s">
        <v>92</v>
      </c>
      <c r="C56" s="35">
        <v>385.6</v>
      </c>
      <c r="D56" s="35">
        <v>441.51800000000003</v>
      </c>
      <c r="E56" s="35">
        <v>163.90800000000002</v>
      </c>
      <c r="F56" s="35">
        <f t="shared" si="14"/>
        <v>1.570088174273859</v>
      </c>
    </row>
    <row r="57" spans="2:40" x14ac:dyDescent="0.25">
      <c r="B57" s="24"/>
      <c r="C57" s="24"/>
    </row>
    <row r="58" spans="2:40" x14ac:dyDescent="0.25">
      <c r="B58" s="24"/>
      <c r="C58" s="24"/>
    </row>
    <row r="59" spans="2:40" x14ac:dyDescent="0.25">
      <c r="B59" s="24"/>
      <c r="C59" s="24"/>
    </row>
    <row r="60" spans="2:40" x14ac:dyDescent="0.25">
      <c r="B60" s="24"/>
      <c r="C60" s="24"/>
    </row>
    <row r="61" spans="2:40" x14ac:dyDescent="0.25">
      <c r="B61" s="24"/>
      <c r="C61" s="24"/>
    </row>
    <row r="62" spans="2:40" x14ac:dyDescent="0.25">
      <c r="B62" s="24"/>
      <c r="C62" s="24"/>
    </row>
    <row r="63" spans="2:40" x14ac:dyDescent="0.25">
      <c r="B63" s="24"/>
      <c r="C63" s="24"/>
    </row>
    <row r="64" spans="2:40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41842</v>
      </c>
      <c r="C2" s="6">
        <v>21.2</v>
      </c>
      <c r="D2" s="28">
        <v>502</v>
      </c>
      <c r="E2" s="8">
        <v>7.63</v>
      </c>
      <c r="F2" s="28">
        <v>85.8</v>
      </c>
      <c r="G2" s="28">
        <v>33</v>
      </c>
      <c r="H2" s="8">
        <v>7.55</v>
      </c>
      <c r="I2" s="17">
        <v>4.1000000000002146</v>
      </c>
      <c r="J2" s="15">
        <v>0.45124999999999998</v>
      </c>
      <c r="K2" s="41">
        <v>0.71250000000000002</v>
      </c>
      <c r="L2" s="17">
        <v>22.103400000000001</v>
      </c>
      <c r="M2" s="14">
        <v>8.5999999999999993E-2</v>
      </c>
      <c r="N2" s="29">
        <f>(L2+M2)/K2</f>
        <v>31.143017543859646</v>
      </c>
      <c r="O2" s="28">
        <v>115</v>
      </c>
    </row>
    <row r="3" spans="1:15" x14ac:dyDescent="0.25">
      <c r="A3" s="9">
        <v>2</v>
      </c>
      <c r="B3" s="13">
        <v>41842</v>
      </c>
      <c r="C3" s="6">
        <v>20.8</v>
      </c>
      <c r="D3" s="28">
        <v>505</v>
      </c>
      <c r="E3" s="8">
        <v>7.03</v>
      </c>
      <c r="F3" s="28">
        <v>78.7</v>
      </c>
      <c r="G3" s="28">
        <v>66</v>
      </c>
      <c r="H3" s="8">
        <v>7.74</v>
      </c>
      <c r="I3" s="17">
        <v>3.6000000000000476</v>
      </c>
      <c r="J3" s="15">
        <v>0.54625000000000001</v>
      </c>
      <c r="K3" s="41">
        <v>0.66500000000000004</v>
      </c>
      <c r="L3" s="17">
        <v>21.216899999999999</v>
      </c>
      <c r="M3" s="14">
        <v>0</v>
      </c>
      <c r="N3" s="29">
        <f t="shared" ref="N3:N25" si="0">(L3+M3)/K3</f>
        <v>31.905112781954884</v>
      </c>
      <c r="O3" s="28">
        <v>98</v>
      </c>
    </row>
    <row r="4" spans="1:15" x14ac:dyDescent="0.25">
      <c r="A4" s="9">
        <v>3</v>
      </c>
      <c r="B4" s="13">
        <v>41842</v>
      </c>
      <c r="C4" s="6">
        <v>22.2</v>
      </c>
      <c r="D4" s="28">
        <v>635</v>
      </c>
      <c r="E4" s="8">
        <v>5.77</v>
      </c>
      <c r="F4" s="28">
        <v>66.400000000000006</v>
      </c>
      <c r="G4" s="28">
        <v>0</v>
      </c>
      <c r="H4" s="8">
        <v>7.67</v>
      </c>
      <c r="I4" s="17">
        <v>3.0999999999998806</v>
      </c>
      <c r="J4" s="15">
        <v>0.90725</v>
      </c>
      <c r="K4" s="41">
        <v>0.76</v>
      </c>
      <c r="L4" s="17">
        <v>28.013400000000001</v>
      </c>
      <c r="M4" s="14">
        <v>0</v>
      </c>
      <c r="N4" s="29">
        <f t="shared" si="0"/>
        <v>36.859736842105264</v>
      </c>
      <c r="O4" s="28">
        <v>120</v>
      </c>
    </row>
    <row r="5" spans="1:15" x14ac:dyDescent="0.25">
      <c r="A5" s="9">
        <v>4</v>
      </c>
      <c r="B5" s="13">
        <v>41842</v>
      </c>
      <c r="C5" s="6">
        <v>26.8</v>
      </c>
      <c r="D5" s="28">
        <v>260.60000000000002</v>
      </c>
      <c r="E5" s="8">
        <v>8.4499999999999993</v>
      </c>
      <c r="F5" s="28">
        <v>106.2</v>
      </c>
      <c r="G5" s="28">
        <v>0</v>
      </c>
      <c r="H5" s="8">
        <v>8.3000000000000007</v>
      </c>
      <c r="I5" s="17">
        <v>5.4999999999993943</v>
      </c>
      <c r="J5" s="15">
        <v>0.97375</v>
      </c>
      <c r="K5" s="41">
        <v>0.38</v>
      </c>
      <c r="L5" s="17">
        <v>2.7776999999999998</v>
      </c>
      <c r="M5" s="14">
        <v>1.333</v>
      </c>
      <c r="N5" s="29">
        <f t="shared" si="0"/>
        <v>10.817631578947367</v>
      </c>
      <c r="O5" s="28">
        <v>90</v>
      </c>
    </row>
    <row r="6" spans="1:15" x14ac:dyDescent="0.25">
      <c r="A6" s="9">
        <v>5</v>
      </c>
      <c r="B6" s="13">
        <v>41842</v>
      </c>
      <c r="C6" s="6">
        <v>26.5</v>
      </c>
      <c r="D6" s="28">
        <v>99.9</v>
      </c>
      <c r="E6" s="8">
        <v>9.94</v>
      </c>
      <c r="F6" s="28">
        <v>125.1</v>
      </c>
      <c r="G6" s="28">
        <v>0</v>
      </c>
      <c r="H6" s="8">
        <v>7.93</v>
      </c>
      <c r="I6" s="17">
        <v>22.999999999999687</v>
      </c>
      <c r="J6" s="15">
        <v>3.8475000000000001</v>
      </c>
      <c r="K6" s="41">
        <v>0.61750000000000005</v>
      </c>
      <c r="L6" s="17">
        <v>0.76829999999999998</v>
      </c>
      <c r="M6" s="14">
        <v>7.0089999999999995</v>
      </c>
      <c r="N6" s="29">
        <f t="shared" si="0"/>
        <v>12.594817813765181</v>
      </c>
      <c r="O6" s="28">
        <v>20</v>
      </c>
    </row>
    <row r="7" spans="1:15" x14ac:dyDescent="0.25">
      <c r="A7" s="9">
        <v>6</v>
      </c>
      <c r="B7" s="13">
        <v>41842</v>
      </c>
      <c r="C7" s="6">
        <v>21.9</v>
      </c>
      <c r="D7" s="28">
        <v>483</v>
      </c>
      <c r="E7" s="8">
        <v>6.71</v>
      </c>
      <c r="F7" s="28">
        <v>76.8</v>
      </c>
      <c r="G7" s="28">
        <v>0</v>
      </c>
      <c r="H7" s="8">
        <v>7.7</v>
      </c>
      <c r="I7" s="17">
        <v>2.8000000000001357</v>
      </c>
      <c r="J7" s="15">
        <v>0.89300000000000002</v>
      </c>
      <c r="K7" s="41">
        <v>1.0449999999999999</v>
      </c>
      <c r="L7" s="17">
        <v>52.8354</v>
      </c>
      <c r="M7" s="14">
        <v>1.4189999999999998</v>
      </c>
      <c r="N7" s="29">
        <f t="shared" si="0"/>
        <v>51.918086124401917</v>
      </c>
      <c r="O7" s="28">
        <v>120</v>
      </c>
    </row>
    <row r="8" spans="1:15" x14ac:dyDescent="0.25">
      <c r="A8" s="9">
        <v>7</v>
      </c>
      <c r="B8" s="13">
        <v>41842</v>
      </c>
      <c r="C8" s="6">
        <v>21.1</v>
      </c>
      <c r="D8" s="28">
        <v>974</v>
      </c>
      <c r="E8" s="8">
        <v>4.22</v>
      </c>
      <c r="F8" s="28">
        <v>47.1</v>
      </c>
      <c r="G8" s="28">
        <v>33</v>
      </c>
      <c r="H8" s="8">
        <v>7.45</v>
      </c>
      <c r="I8" s="17">
        <v>11.250000000000426</v>
      </c>
      <c r="J8" s="15">
        <v>0.95</v>
      </c>
      <c r="K8" s="41">
        <v>0.42749999999999999</v>
      </c>
      <c r="L8" s="17">
        <v>112.29</v>
      </c>
      <c r="M8" s="14">
        <v>0.94599999999999995</v>
      </c>
      <c r="N8" s="29">
        <f t="shared" si="0"/>
        <v>264.87953216374268</v>
      </c>
      <c r="O8" s="28">
        <v>62</v>
      </c>
    </row>
    <row r="9" spans="1:15" x14ac:dyDescent="0.25">
      <c r="A9" s="9">
        <v>8</v>
      </c>
      <c r="B9" s="13">
        <v>41842</v>
      </c>
      <c r="C9" s="6">
        <v>31.1</v>
      </c>
      <c r="D9" s="28">
        <v>221.6</v>
      </c>
      <c r="E9" s="8">
        <v>9.86</v>
      </c>
      <c r="F9" s="28">
        <v>133.1</v>
      </c>
      <c r="G9" s="28">
        <v>0</v>
      </c>
      <c r="H9" s="8">
        <v>8.5</v>
      </c>
      <c r="I9" s="17">
        <v>8.4999999999979536</v>
      </c>
      <c r="J9" s="15">
        <v>1.4962500000000001</v>
      </c>
      <c r="K9" s="41">
        <v>0.42749999999999999</v>
      </c>
      <c r="L9" s="17">
        <v>3.0141</v>
      </c>
      <c r="M9" s="14">
        <v>1.591</v>
      </c>
      <c r="N9" s="29">
        <f t="shared" si="0"/>
        <v>10.77216374269006</v>
      </c>
      <c r="O9" s="28">
        <v>52</v>
      </c>
    </row>
    <row r="10" spans="1:15" x14ac:dyDescent="0.25">
      <c r="A10" s="9">
        <v>9</v>
      </c>
      <c r="B10" s="13">
        <v>41842</v>
      </c>
      <c r="C10" s="6">
        <v>31.1</v>
      </c>
      <c r="D10" s="28">
        <v>4231</v>
      </c>
      <c r="E10" s="8">
        <v>9.4600000000000009</v>
      </c>
      <c r="F10" s="28">
        <v>127.8</v>
      </c>
      <c r="G10" s="28">
        <v>0</v>
      </c>
      <c r="H10" s="8">
        <v>7.49</v>
      </c>
      <c r="I10" s="29">
        <v>49.999999999998934</v>
      </c>
      <c r="J10" s="15">
        <v>5.1300000000000008</v>
      </c>
      <c r="K10" s="41">
        <v>1.2350000000000001</v>
      </c>
      <c r="L10" s="17">
        <v>1.6548</v>
      </c>
      <c r="M10" s="14">
        <v>1.8489999999999998</v>
      </c>
      <c r="N10" s="29">
        <f t="shared" si="0"/>
        <v>2.837085020242915</v>
      </c>
      <c r="O10" s="28">
        <v>16</v>
      </c>
    </row>
    <row r="11" spans="1:15" x14ac:dyDescent="0.25">
      <c r="A11" s="9">
        <v>10</v>
      </c>
      <c r="B11" s="13">
        <v>41842</v>
      </c>
      <c r="C11" s="6">
        <v>28.3</v>
      </c>
      <c r="D11" s="28">
        <v>6640</v>
      </c>
      <c r="E11" s="8">
        <v>6.92</v>
      </c>
      <c r="F11" s="28">
        <v>89.4</v>
      </c>
      <c r="G11" s="28">
        <v>0</v>
      </c>
      <c r="H11" s="8">
        <v>7.4</v>
      </c>
      <c r="I11" s="17">
        <v>32.499999999999751</v>
      </c>
      <c r="J11" s="15">
        <v>2.2800000000000002</v>
      </c>
      <c r="K11" s="41">
        <v>0.52249999999999996</v>
      </c>
      <c r="L11" s="17">
        <v>0.1182</v>
      </c>
      <c r="M11" s="14">
        <v>1.462</v>
      </c>
      <c r="N11" s="29">
        <f t="shared" si="0"/>
        <v>3.0243062200956943</v>
      </c>
      <c r="O11" s="28">
        <v>23</v>
      </c>
    </row>
    <row r="12" spans="1:15" x14ac:dyDescent="0.25">
      <c r="A12" s="9">
        <v>11</v>
      </c>
      <c r="B12" s="13">
        <v>41842</v>
      </c>
      <c r="C12" s="6">
        <v>27.4</v>
      </c>
      <c r="D12" s="28">
        <v>303.5</v>
      </c>
      <c r="E12" s="8">
        <v>5.58</v>
      </c>
      <c r="F12" s="28">
        <v>71.400000000000006</v>
      </c>
      <c r="G12" s="28">
        <v>0</v>
      </c>
      <c r="H12" s="8">
        <v>7.79</v>
      </c>
      <c r="I12" s="17">
        <v>2.2999999999999687</v>
      </c>
      <c r="J12" s="15">
        <v>0.27074999999999999</v>
      </c>
      <c r="K12" s="41">
        <v>0.42749999999999999</v>
      </c>
      <c r="L12" s="17">
        <v>0.9456</v>
      </c>
      <c r="M12" s="14">
        <v>4.2999999999999997E-2</v>
      </c>
      <c r="N12" s="29">
        <f t="shared" si="0"/>
        <v>2.3125146198830411</v>
      </c>
      <c r="O12" s="28">
        <v>120</v>
      </c>
    </row>
    <row r="13" spans="1:15" x14ac:dyDescent="0.25">
      <c r="A13" s="9">
        <v>12</v>
      </c>
      <c r="B13" s="13">
        <v>41842</v>
      </c>
      <c r="C13" s="6">
        <v>28.6</v>
      </c>
      <c r="D13" s="28">
        <v>228.1</v>
      </c>
      <c r="E13" s="8">
        <v>7.9</v>
      </c>
      <c r="F13" s="28">
        <v>102.2</v>
      </c>
      <c r="G13" s="28">
        <v>0</v>
      </c>
      <c r="H13" s="8">
        <v>8.07</v>
      </c>
      <c r="I13" s="17">
        <v>1.1999999999998678</v>
      </c>
      <c r="J13" s="15">
        <v>0.23750000000000002</v>
      </c>
      <c r="K13" s="41">
        <v>0.42749999999999999</v>
      </c>
      <c r="L13" s="17">
        <v>1.4184000000000001</v>
      </c>
      <c r="M13" s="14">
        <v>0.90299999999999991</v>
      </c>
      <c r="N13" s="29">
        <f t="shared" si="0"/>
        <v>5.4301754385964918</v>
      </c>
      <c r="O13" s="28">
        <v>120</v>
      </c>
    </row>
    <row r="14" spans="1:15" x14ac:dyDescent="0.25">
      <c r="A14" s="9">
        <v>13</v>
      </c>
      <c r="B14" s="13">
        <v>41842</v>
      </c>
      <c r="C14" s="6">
        <v>30.4</v>
      </c>
      <c r="D14" s="28">
        <v>3620</v>
      </c>
      <c r="E14" s="8">
        <v>8.5</v>
      </c>
      <c r="F14" s="28">
        <v>113.7</v>
      </c>
      <c r="G14" s="28">
        <v>33</v>
      </c>
      <c r="H14" s="8">
        <v>7.57</v>
      </c>
      <c r="I14" s="17">
        <v>68.000000000001393</v>
      </c>
      <c r="J14" s="15">
        <v>5.13</v>
      </c>
      <c r="K14" s="41">
        <v>0.95</v>
      </c>
      <c r="L14" s="17">
        <v>0.29549999999999998</v>
      </c>
      <c r="M14" s="14">
        <v>0.25800000000000001</v>
      </c>
      <c r="N14" s="29">
        <f t="shared" si="0"/>
        <v>0.58263157894736839</v>
      </c>
      <c r="O14" s="28">
        <v>11</v>
      </c>
    </row>
    <row r="15" spans="1:15" x14ac:dyDescent="0.25">
      <c r="A15" s="9">
        <v>14</v>
      </c>
      <c r="B15" s="13">
        <v>41842</v>
      </c>
      <c r="C15" s="6">
        <v>29.1</v>
      </c>
      <c r="D15" s="28">
        <v>1569</v>
      </c>
      <c r="E15" s="8">
        <v>6.61</v>
      </c>
      <c r="F15" s="28">
        <v>85.1</v>
      </c>
      <c r="G15" s="28">
        <v>0</v>
      </c>
      <c r="H15" s="8">
        <v>7.63</v>
      </c>
      <c r="I15" s="17">
        <v>21.599999999999397</v>
      </c>
      <c r="J15" s="15">
        <v>3.8380000000000001</v>
      </c>
      <c r="K15" s="41">
        <v>2.1850000000000001</v>
      </c>
      <c r="L15" s="17">
        <v>3.7824</v>
      </c>
      <c r="M15" s="14">
        <v>0.68799999999999994</v>
      </c>
      <c r="N15" s="29">
        <f t="shared" si="0"/>
        <v>2.0459496567505719</v>
      </c>
      <c r="O15" s="28">
        <v>28</v>
      </c>
    </row>
    <row r="16" spans="1:15" x14ac:dyDescent="0.25">
      <c r="A16" s="9">
        <v>15</v>
      </c>
      <c r="B16" s="13">
        <v>41842</v>
      </c>
      <c r="C16" s="6">
        <v>21.9</v>
      </c>
      <c r="D16" s="28">
        <v>738</v>
      </c>
      <c r="E16" s="8">
        <v>6.67</v>
      </c>
      <c r="F16" s="28">
        <v>76.099999999999994</v>
      </c>
      <c r="G16" s="28">
        <v>0</v>
      </c>
      <c r="H16" s="8">
        <v>7.63</v>
      </c>
      <c r="I16" s="17">
        <v>10.800000000000143</v>
      </c>
      <c r="J16" s="15">
        <v>0.38</v>
      </c>
      <c r="K16" s="41">
        <v>0.66500000000000004</v>
      </c>
      <c r="L16" s="17">
        <v>16.9026</v>
      </c>
      <c r="M16" s="14">
        <v>0.34399999999999997</v>
      </c>
      <c r="N16" s="29">
        <f t="shared" si="0"/>
        <v>25.934736842105263</v>
      </c>
      <c r="O16" s="28">
        <v>120</v>
      </c>
    </row>
    <row r="17" spans="1:15" x14ac:dyDescent="0.25">
      <c r="A17" s="9">
        <v>16</v>
      </c>
      <c r="B17" s="13">
        <v>41842</v>
      </c>
      <c r="C17" s="6">
        <v>27.7</v>
      </c>
      <c r="D17" s="28">
        <v>823</v>
      </c>
      <c r="E17" s="8">
        <v>4.87</v>
      </c>
      <c r="F17" s="28">
        <v>62</v>
      </c>
      <c r="G17" s="28">
        <v>0</v>
      </c>
      <c r="H17" s="8">
        <v>7.94</v>
      </c>
      <c r="I17" s="17">
        <v>8.3999999999999631</v>
      </c>
      <c r="J17" s="15">
        <v>1.615</v>
      </c>
      <c r="K17" s="41">
        <v>1.52</v>
      </c>
      <c r="L17" s="17">
        <v>6.9146999999999998</v>
      </c>
      <c r="M17" s="14">
        <v>1.8059999999999998</v>
      </c>
      <c r="N17" s="29">
        <f t="shared" si="0"/>
        <v>5.737302631578947</v>
      </c>
      <c r="O17" s="28">
        <v>67</v>
      </c>
    </row>
    <row r="18" spans="1:15" x14ac:dyDescent="0.25">
      <c r="A18" s="9">
        <v>17</v>
      </c>
      <c r="B18" s="13">
        <v>41842</v>
      </c>
      <c r="C18" s="6">
        <v>28.7</v>
      </c>
      <c r="D18" s="28">
        <v>316.10000000000002</v>
      </c>
      <c r="E18" s="8">
        <v>6.96</v>
      </c>
      <c r="F18" s="28">
        <v>89.8</v>
      </c>
      <c r="G18" s="28">
        <v>0</v>
      </c>
      <c r="H18" s="8">
        <v>7.76</v>
      </c>
      <c r="I18" s="17">
        <v>2.0999999999999908</v>
      </c>
      <c r="J18" s="15">
        <v>0.46549999999999997</v>
      </c>
      <c r="K18" s="41">
        <v>0.47499999999999998</v>
      </c>
      <c r="L18" s="17">
        <v>0.70920000000000005</v>
      </c>
      <c r="M18" s="14">
        <v>0</v>
      </c>
      <c r="N18" s="29">
        <f t="shared" si="0"/>
        <v>1.4930526315789476</v>
      </c>
      <c r="O18" s="28">
        <v>120</v>
      </c>
    </row>
    <row r="19" spans="1:15" x14ac:dyDescent="0.25">
      <c r="A19" s="9">
        <v>18</v>
      </c>
      <c r="B19" s="13">
        <v>41842</v>
      </c>
      <c r="C19" s="6">
        <v>25.3</v>
      </c>
      <c r="D19" s="28">
        <v>887</v>
      </c>
      <c r="E19" s="8">
        <v>5.29</v>
      </c>
      <c r="F19" s="28">
        <v>64.400000000000006</v>
      </c>
      <c r="G19" s="28">
        <v>0</v>
      </c>
      <c r="H19" s="8">
        <v>7.91</v>
      </c>
      <c r="I19" s="17">
        <v>5.4285714285714652</v>
      </c>
      <c r="J19" s="15">
        <v>1.2417857142857143</v>
      </c>
      <c r="K19" s="41">
        <v>2.1375000000000002</v>
      </c>
      <c r="L19" s="17">
        <v>7.9785000000000004</v>
      </c>
      <c r="M19" s="14">
        <v>2.5369999999999999</v>
      </c>
      <c r="N19" s="29">
        <f t="shared" si="0"/>
        <v>4.919532163742689</v>
      </c>
      <c r="O19" s="28">
        <v>77</v>
      </c>
    </row>
    <row r="20" spans="1:15" x14ac:dyDescent="0.25">
      <c r="A20" s="9">
        <v>19</v>
      </c>
      <c r="B20" s="13">
        <v>41842</v>
      </c>
      <c r="C20" s="6">
        <v>28</v>
      </c>
      <c r="D20" s="28">
        <v>2429</v>
      </c>
      <c r="E20" s="8">
        <v>6.78</v>
      </c>
      <c r="F20" s="28">
        <v>86.6</v>
      </c>
      <c r="G20" s="28">
        <v>33</v>
      </c>
      <c r="H20" s="8">
        <v>7.38</v>
      </c>
      <c r="I20" s="17">
        <v>31.333333333334323</v>
      </c>
      <c r="J20" s="15">
        <v>4.3383333333333338</v>
      </c>
      <c r="K20" s="41">
        <v>1.2825</v>
      </c>
      <c r="L20" s="17">
        <v>2.7185999999999999</v>
      </c>
      <c r="M20" s="14">
        <v>1.2469999999999999</v>
      </c>
      <c r="N20" s="29">
        <f t="shared" si="0"/>
        <v>3.0920857699805069</v>
      </c>
      <c r="O20" s="28">
        <v>22</v>
      </c>
    </row>
    <row r="21" spans="1:15" x14ac:dyDescent="0.25">
      <c r="A21" s="9">
        <v>20</v>
      </c>
      <c r="B21" s="13">
        <v>41842</v>
      </c>
      <c r="C21" s="6">
        <v>28.8</v>
      </c>
      <c r="D21" s="28">
        <v>295.39999999999998</v>
      </c>
      <c r="E21" s="8">
        <v>7.69</v>
      </c>
      <c r="F21" s="28">
        <v>99.9</v>
      </c>
      <c r="G21" s="28">
        <v>0</v>
      </c>
      <c r="H21" s="8">
        <v>7.91</v>
      </c>
      <c r="I21" s="17">
        <v>7.4000000000005173</v>
      </c>
      <c r="J21" s="15">
        <v>1.3109999999999999</v>
      </c>
      <c r="K21" s="41">
        <v>0.47499999999999998</v>
      </c>
      <c r="L21" s="17">
        <v>0.65010000000000001</v>
      </c>
      <c r="M21" s="14">
        <v>0.47299999999999998</v>
      </c>
      <c r="N21" s="29">
        <f t="shared" si="0"/>
        <v>2.3644210526315792</v>
      </c>
      <c r="O21" s="28">
        <v>85</v>
      </c>
    </row>
    <row r="22" spans="1:15" x14ac:dyDescent="0.25">
      <c r="A22" s="9">
        <v>21</v>
      </c>
      <c r="B22" s="13">
        <v>41842</v>
      </c>
      <c r="C22" s="6">
        <v>20.5</v>
      </c>
      <c r="D22" s="28">
        <v>276.39999999999998</v>
      </c>
      <c r="E22" s="8">
        <v>6.9</v>
      </c>
      <c r="F22" s="28">
        <v>75.900000000000006</v>
      </c>
      <c r="G22" s="28">
        <v>0</v>
      </c>
      <c r="H22" s="8">
        <v>7.32</v>
      </c>
      <c r="I22" s="17">
        <v>3.9000000000002366</v>
      </c>
      <c r="J22" s="15">
        <v>1.0925</v>
      </c>
      <c r="K22" s="41">
        <v>0.52249999999999996</v>
      </c>
      <c r="L22" s="17">
        <v>7.8602999999999996</v>
      </c>
      <c r="M22" s="14">
        <v>0</v>
      </c>
      <c r="N22" s="29">
        <f t="shared" si="0"/>
        <v>15.043636363636365</v>
      </c>
      <c r="O22" s="28">
        <v>120</v>
      </c>
    </row>
    <row r="23" spans="1:15" x14ac:dyDescent="0.25">
      <c r="A23" s="9">
        <v>22</v>
      </c>
      <c r="B23" s="13">
        <v>41842</v>
      </c>
      <c r="C23" s="6">
        <v>21.3</v>
      </c>
      <c r="D23" s="28">
        <v>572</v>
      </c>
      <c r="E23" s="8">
        <v>7.45</v>
      </c>
      <c r="F23" s="28">
        <v>83.5</v>
      </c>
      <c r="G23" s="28">
        <v>0</v>
      </c>
      <c r="H23" s="8">
        <v>7.68</v>
      </c>
      <c r="I23" s="17">
        <v>2.6000000000001577</v>
      </c>
      <c r="J23" s="15">
        <v>0.36100000000000004</v>
      </c>
      <c r="K23" s="41">
        <v>0.47499999999999998</v>
      </c>
      <c r="L23" s="17">
        <v>36.760199999999998</v>
      </c>
      <c r="M23" s="14">
        <v>0</v>
      </c>
      <c r="N23" s="29">
        <f t="shared" si="0"/>
        <v>77.389894736842109</v>
      </c>
      <c r="O23" s="28">
        <v>105</v>
      </c>
    </row>
    <row r="24" spans="1:15" x14ac:dyDescent="0.25">
      <c r="A24" s="9">
        <v>23</v>
      </c>
      <c r="B24" s="13">
        <v>41842</v>
      </c>
      <c r="C24" s="6">
        <v>27.6</v>
      </c>
      <c r="D24" s="28">
        <v>2281</v>
      </c>
      <c r="E24" s="8">
        <v>6.3</v>
      </c>
      <c r="F24" s="28">
        <v>80.099999999999994</v>
      </c>
      <c r="G24" s="28">
        <v>0</v>
      </c>
      <c r="H24" s="8">
        <v>7.33</v>
      </c>
      <c r="I24" s="17">
        <v>35.999999999998998</v>
      </c>
      <c r="J24" s="15">
        <v>3.7366666666666668</v>
      </c>
      <c r="K24" s="41">
        <v>1.0449999999999999</v>
      </c>
      <c r="L24" s="17">
        <v>2.1276000000000002</v>
      </c>
      <c r="M24" s="14">
        <v>0.60199999999999998</v>
      </c>
      <c r="N24" s="29">
        <f t="shared" si="0"/>
        <v>2.6120574162679429</v>
      </c>
      <c r="O24" s="28">
        <v>19</v>
      </c>
    </row>
    <row r="25" spans="1:15" x14ac:dyDescent="0.25">
      <c r="A25" s="9">
        <v>24</v>
      </c>
      <c r="B25" s="13">
        <v>41842</v>
      </c>
      <c r="C25" s="6">
        <v>27.4</v>
      </c>
      <c r="D25" s="28">
        <v>1641</v>
      </c>
      <c r="E25" s="8">
        <v>6.86</v>
      </c>
      <c r="F25" s="28">
        <v>87</v>
      </c>
      <c r="G25" s="28">
        <v>66</v>
      </c>
      <c r="H25" s="8">
        <v>8.3800000000000008</v>
      </c>
      <c r="I25" s="17">
        <v>7.7000000000002622</v>
      </c>
      <c r="J25" s="15">
        <v>0.19475000000000001</v>
      </c>
      <c r="K25" s="41">
        <v>5.3674999999999997</v>
      </c>
      <c r="L25" s="17">
        <v>24.6447</v>
      </c>
      <c r="M25" s="14">
        <v>0.94599999999999995</v>
      </c>
      <c r="N25" s="29">
        <f t="shared" si="0"/>
        <v>4.7677130880298098</v>
      </c>
      <c r="O25" s="28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2" sqref="C2:O5"/>
    </sheetView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69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41842</v>
      </c>
      <c r="C2" s="37">
        <v>25.987499999999997</v>
      </c>
      <c r="D2" s="38">
        <v>1272.1500000000001</v>
      </c>
      <c r="E2" s="39">
        <v>7.0979166666666673</v>
      </c>
      <c r="F2" s="38">
        <v>88.087499999999991</v>
      </c>
      <c r="G2" s="38">
        <v>11</v>
      </c>
      <c r="H2" s="37">
        <v>7.7512499999999989</v>
      </c>
      <c r="I2" s="37">
        <v>14.712996031745961</v>
      </c>
      <c r="J2" s="39">
        <v>1.7370014880952376</v>
      </c>
      <c r="K2" s="39">
        <v>1.0450000000000002</v>
      </c>
      <c r="L2" s="37">
        <v>14.937524999999999</v>
      </c>
      <c r="M2" s="37">
        <v>1.0642499999999999</v>
      </c>
      <c r="N2" s="38">
        <v>25.436549742599055</v>
      </c>
      <c r="O2" s="38">
        <v>77.083333333333329</v>
      </c>
    </row>
    <row r="3" spans="1:15" x14ac:dyDescent="0.25">
      <c r="A3" s="2" t="s">
        <v>44</v>
      </c>
      <c r="B3" s="13">
        <v>41842</v>
      </c>
      <c r="C3" s="37">
        <v>23.533333333333331</v>
      </c>
      <c r="D3" s="38">
        <v>619.15555555555557</v>
      </c>
      <c r="E3" s="39">
        <v>6.4077777777777776</v>
      </c>
      <c r="F3" s="38">
        <v>72.74444444444444</v>
      </c>
      <c r="G3" s="38">
        <v>14.666666666666666</v>
      </c>
      <c r="H3" s="37">
        <v>7.6277777777777782</v>
      </c>
      <c r="I3" s="37">
        <v>5.2865079365080785</v>
      </c>
      <c r="J3" s="39">
        <v>0.75811507936507938</v>
      </c>
      <c r="K3" s="39">
        <v>1.3405555555555555</v>
      </c>
      <c r="L3" s="37">
        <v>33.995633333333338</v>
      </c>
      <c r="M3" s="37">
        <v>0.59244444444444433</v>
      </c>
      <c r="N3" s="38">
        <v>59.999253951376758</v>
      </c>
      <c r="O3" s="38">
        <v>104.11111111111111</v>
      </c>
    </row>
    <row r="4" spans="1:15" x14ac:dyDescent="0.25">
      <c r="A4" s="2" t="s">
        <v>45</v>
      </c>
      <c r="B4" s="13">
        <v>41842</v>
      </c>
      <c r="C4" s="37">
        <v>26.862500000000001</v>
      </c>
      <c r="D4" s="38">
        <v>318.52500000000003</v>
      </c>
      <c r="E4" s="39">
        <v>7.6562499999999991</v>
      </c>
      <c r="F4" s="38">
        <v>98.712499999999991</v>
      </c>
      <c r="G4" s="38">
        <v>0</v>
      </c>
      <c r="H4" s="37">
        <v>8.0250000000000004</v>
      </c>
      <c r="I4" s="37">
        <v>7.2999999999996685</v>
      </c>
      <c r="J4" s="39">
        <v>1.27715625</v>
      </c>
      <c r="K4" s="39">
        <v>0.59375</v>
      </c>
      <c r="L4" s="37">
        <v>2.1497624999999996</v>
      </c>
      <c r="M4" s="37">
        <v>1.6447499999999997</v>
      </c>
      <c r="N4" s="38">
        <v>6.4402599387089516</v>
      </c>
      <c r="O4" s="38">
        <v>84.25</v>
      </c>
    </row>
    <row r="5" spans="1:15" x14ac:dyDescent="0.25">
      <c r="A5" s="2" t="s">
        <v>46</v>
      </c>
      <c r="B5" s="13">
        <v>41842</v>
      </c>
      <c r="C5" s="37">
        <v>27.983333333333338</v>
      </c>
      <c r="D5" s="38">
        <v>3461.6666666666665</v>
      </c>
      <c r="E5" s="39">
        <v>7.4283333333333337</v>
      </c>
      <c r="F5" s="38">
        <v>97.116666666666674</v>
      </c>
      <c r="G5" s="38">
        <v>11</v>
      </c>
      <c r="H5" s="37">
        <v>7.4666666666666659</v>
      </c>
      <c r="I5" s="37">
        <v>39.905555555555466</v>
      </c>
      <c r="J5" s="39">
        <v>4.0755000000000008</v>
      </c>
      <c r="K5" s="39">
        <v>1.2033333333333334</v>
      </c>
      <c r="L5" s="37">
        <v>1.7828499999999998</v>
      </c>
      <c r="M5" s="37">
        <v>1.0176666666666667</v>
      </c>
      <c r="N5" s="38">
        <v>2.3656859437141664</v>
      </c>
      <c r="O5" s="38">
        <v>19.833333333333332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2014-08-04T15:35:05Z</dcterms:modified>
</cp:coreProperties>
</file>