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" yWindow="90" windowWidth="14310" windowHeight="14655"/>
  </bookViews>
  <sheets>
    <sheet name="Final" sheetId="1" r:id="rId1"/>
    <sheet name="Work" sheetId="2" r:id="rId2"/>
    <sheet name="Individual" sheetId="3" r:id="rId3"/>
    <sheet name="Averages" sheetId="4" r:id="rId4"/>
  </sheets>
  <calcPr calcId="145621"/>
</workbook>
</file>

<file path=xl/calcChain.xml><?xml version="1.0" encoding="utf-8"?>
<calcChain xmlns="http://schemas.openxmlformats.org/spreadsheetml/2006/main">
  <c r="AX5" i="2" l="1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4" i="2"/>
  <c r="P15" i="1" l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4" i="2"/>
  <c r="AK5" i="2"/>
  <c r="AK6" i="2"/>
  <c r="AK7" i="2"/>
  <c r="AK8" i="2"/>
  <c r="AK9" i="2"/>
  <c r="AK10" i="2"/>
  <c r="AK11" i="2"/>
  <c r="AK12" i="2"/>
  <c r="AK13" i="2"/>
  <c r="AK17" i="2"/>
  <c r="AK18" i="2"/>
  <c r="AK19" i="2"/>
  <c r="AK20" i="2"/>
  <c r="AK21" i="2"/>
  <c r="AK22" i="2"/>
  <c r="AK23" i="2"/>
  <c r="AK24" i="2"/>
  <c r="AK25" i="2"/>
  <c r="AK26" i="2"/>
  <c r="AK27" i="2"/>
  <c r="AK29" i="2"/>
  <c r="AK30" i="2"/>
  <c r="AK31" i="2"/>
  <c r="AK4" i="2"/>
  <c r="X5" i="2"/>
  <c r="X6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5" i="2"/>
  <c r="X26" i="2"/>
  <c r="X28" i="2"/>
  <c r="X30" i="2"/>
  <c r="X31" i="2"/>
  <c r="X4" i="2"/>
  <c r="P5" i="1" l="1"/>
  <c r="P6" i="1"/>
  <c r="P7" i="1"/>
  <c r="P8" i="1"/>
  <c r="P9" i="1"/>
  <c r="P10" i="1"/>
  <c r="P11" i="1"/>
  <c r="P12" i="1"/>
  <c r="P13" i="1"/>
  <c r="P14" i="1"/>
  <c r="P16" i="1"/>
  <c r="P17" i="1"/>
  <c r="P18" i="1"/>
  <c r="P19" i="1"/>
  <c r="P20" i="1"/>
  <c r="P21" i="1"/>
  <c r="P22" i="1"/>
  <c r="P23" i="1"/>
  <c r="P24" i="1"/>
  <c r="P25" i="1"/>
  <c r="P26" i="1"/>
  <c r="P27" i="1"/>
  <c r="P4" i="1"/>
  <c r="E37" i="2" l="1"/>
  <c r="E38" i="2"/>
  <c r="G38" i="2" s="1"/>
  <c r="E39" i="2"/>
  <c r="E40" i="2"/>
  <c r="E41" i="2"/>
  <c r="E36" i="2"/>
  <c r="F37" i="2"/>
  <c r="F38" i="2"/>
  <c r="F39" i="2"/>
  <c r="F40" i="2"/>
  <c r="F41" i="2"/>
  <c r="F36" i="2"/>
  <c r="C41" i="2"/>
  <c r="C40" i="2"/>
  <c r="B41" i="2"/>
  <c r="B40" i="2"/>
  <c r="D41" i="2"/>
  <c r="D40" i="2"/>
  <c r="D39" i="2"/>
  <c r="D38" i="2"/>
  <c r="D37" i="2"/>
  <c r="D36" i="2"/>
  <c r="G36" i="2" l="1"/>
  <c r="G41" i="2"/>
  <c r="G37" i="2"/>
  <c r="G40" i="2"/>
  <c r="G39" i="2"/>
  <c r="F56" i="2"/>
  <c r="F55" i="2"/>
  <c r="F54" i="2"/>
  <c r="F53" i="2"/>
  <c r="E3" i="2" l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B36" i="2" s="1"/>
  <c r="E27" i="2"/>
  <c r="F27" i="2" s="1"/>
  <c r="B37" i="2" s="1"/>
  <c r="E28" i="2"/>
  <c r="F28" i="2" s="1"/>
  <c r="B38" i="2" s="1"/>
  <c r="E29" i="2"/>
  <c r="F29" i="2" s="1"/>
  <c r="B39" i="2" s="1"/>
  <c r="E2" i="2"/>
  <c r="AY27" i="2" l="1"/>
  <c r="AY22" i="2"/>
  <c r="AY18" i="2"/>
  <c r="AY10" i="2"/>
  <c r="AY7" i="2"/>
  <c r="AY30" i="2"/>
  <c r="C38" i="2" s="1"/>
  <c r="AY14" i="2"/>
  <c r="F3" i="2"/>
  <c r="AY5" i="2"/>
  <c r="F2" i="2"/>
  <c r="AY4" i="2"/>
  <c r="AY31" i="2"/>
  <c r="C39" i="2" s="1"/>
  <c r="AY13" i="2"/>
  <c r="AY16" i="2"/>
  <c r="AY12" i="2"/>
  <c r="AY25" i="2"/>
  <c r="AY15" i="2"/>
  <c r="AY11" i="2"/>
  <c r="AY28" i="2"/>
  <c r="C36" i="2" s="1"/>
  <c r="AY23" i="2"/>
  <c r="AY8" i="2"/>
  <c r="AY20" i="2"/>
  <c r="AY24" i="2"/>
  <c r="AY19" i="2"/>
  <c r="AY29" i="2"/>
  <c r="C37" i="2" s="1"/>
  <c r="AY26" i="2"/>
  <c r="AY21" i="2"/>
  <c r="AY17" i="2"/>
  <c r="AY9" i="2"/>
  <c r="AY6" i="2"/>
</calcChain>
</file>

<file path=xl/sharedStrings.xml><?xml version="1.0" encoding="utf-8"?>
<sst xmlns="http://schemas.openxmlformats.org/spreadsheetml/2006/main" count="207" uniqueCount="96">
  <si>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</si>
  <si>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</si>
  <si>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</si>
  <si>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</si>
  <si>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</si>
  <si>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</si>
  <si>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</si>
  <si>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</si>
  <si>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</si>
  <si>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</si>
  <si>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</si>
  <si>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</si>
  <si>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</si>
  <si>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</si>
  <si>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</si>
  <si>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</si>
  <si>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</si>
  <si>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</si>
  <si>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</si>
  <si>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</si>
  <si>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</si>
  <si>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</si>
  <si>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</si>
  <si>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</si>
  <si>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</si>
  <si>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</si>
  <si>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</si>
  <si>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</si>
  <si>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</si>
  <si>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</si>
  <si>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</si>
  <si>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</si>
  <si>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</si>
  <si>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</si>
  <si>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</si>
  <si>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</si>
  <si>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</si>
  <si>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</si>
  <si>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</si>
  <si>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</si>
  <si>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</si>
  <si>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</si>
  <si>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</si>
  <si>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</si>
  <si>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</si>
  <si>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</si>
  <si>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</si>
  <si>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Site</t>
  </si>
  <si>
    <t>Filter Wt</t>
  </si>
  <si>
    <t>Phosphate</t>
  </si>
  <si>
    <t>abs</t>
  </si>
  <si>
    <t>conc</t>
  </si>
  <si>
    <t>Abs</t>
  </si>
  <si>
    <t xml:space="preserve"> Filter + Weight</t>
  </si>
  <si>
    <t># mL</t>
  </si>
  <si>
    <t>TSS MG/L</t>
  </si>
  <si>
    <t>Total P</t>
  </si>
  <si>
    <t>Temperature in Degrees Centigrade</t>
  </si>
  <si>
    <t>Conductivity in µS,  temperature-compensated</t>
  </si>
  <si>
    <t>Oxygen in ppm or mg/L</t>
  </si>
  <si>
    <t>O2 saturation in percent</t>
  </si>
  <si>
    <t>.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</si>
  <si>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</si>
  <si>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</si>
  <si>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</si>
  <si>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</si>
  <si>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</si>
  <si>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</si>
  <si>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</si>
  <si>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</si>
  <si>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Averages</t>
  </si>
  <si>
    <t>PC1</t>
  </si>
  <si>
    <t>PC2</t>
  </si>
  <si>
    <t>Canoe</t>
  </si>
  <si>
    <t>CPC</t>
  </si>
  <si>
    <t>YR FW</t>
  </si>
  <si>
    <t>YR SW</t>
  </si>
  <si>
    <t xml:space="preserve"> </t>
  </si>
  <si>
    <t>multiplicative role</t>
  </si>
  <si>
    <t>York River Fresh</t>
  </si>
  <si>
    <t>York river Salt</t>
  </si>
  <si>
    <t>York F</t>
  </si>
  <si>
    <t>York S</t>
  </si>
  <si>
    <t>Ammonium</t>
  </si>
  <si>
    <t>Water Sample</t>
  </si>
  <si>
    <t>Sediment Sample</t>
  </si>
  <si>
    <t>(DIP)</t>
  </si>
  <si>
    <r>
      <t>(NH</t>
    </r>
    <r>
      <rPr>
        <b/>
        <sz val="16"/>
        <color theme="1"/>
        <rFont val="Calibri"/>
        <family val="2"/>
      </rPr>
      <t>₄)</t>
    </r>
  </si>
  <si>
    <r>
      <t>(NO</t>
    </r>
    <r>
      <rPr>
        <b/>
        <sz val="16"/>
        <color theme="1"/>
        <rFont val="Calibri"/>
        <family val="2"/>
      </rPr>
      <t>₂+ NO₃)</t>
    </r>
  </si>
  <si>
    <t>Nitrate</t>
  </si>
  <si>
    <t>Conc</t>
  </si>
  <si>
    <t>Dele Tap</t>
  </si>
  <si>
    <t>Dele 10/18</t>
  </si>
  <si>
    <t>Dele10/31</t>
  </si>
  <si>
    <t>Dele 10/24</t>
  </si>
  <si>
    <t>College Creek Alliance Water Quality Survey, January2014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</si>
</sst>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2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2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2" fontId="0" fillId="0" borderId="0" xfId="0" applyNumberFormat="1" applyFill="1"/>
    <xf numFmtId="165" fontId="0" fillId="0" borderId="0" xfId="0" applyNumberFormat="1" applyFill="1" applyAlignment="1">
      <alignment horizontal="center"/>
    </xf>
    <xf numFmtId="164" fontId="0" fillId="0" borderId="0" xfId="0" applyNumberFormat="1" applyFill="1"/>
    <xf numFmtId="165" fontId="0" fillId="0" borderId="0" xfId="0" applyNumberFormat="1" applyFill="1"/>
    <xf numFmtId="0" fontId="1" fillId="0" borderId="0" xfId="0" applyFont="1" applyFill="1" applyAlignment="1">
      <alignment horizontal="center"/>
    </xf>
    <xf numFmtId="1" fontId="0" fillId="0" borderId="0" xfId="0" applyNumberFormat="1" applyFill="1"/>
    <xf numFmtId="0" fontId="10" fillId="0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10" fillId="0" borderId="0" xfId="0" applyFont="1" applyFill="1" applyAlignment="1">
      <alignment horizontal="left"/>
    </xf>
    <xf numFmtId="165" fontId="0" fillId="0" borderId="1" xfId="0" applyNumberForma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/>
    <xf numFmtId="0" fontId="10" fillId="0" borderId="1" xfId="0" applyFont="1" applyFill="1" applyBorder="1" applyAlignment="1">
      <alignment horizontal="left"/>
    </xf>
    <xf numFmtId="164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64" fontId="11" fillId="0" borderId="0" xfId="2" applyNumberFormat="1" applyFont="1" applyAlignment="1">
      <alignment horizontal="center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3285214348206E-2"/>
          <c:y val="2.8252405949256341E-2"/>
          <c:w val="0.62930249343832023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0"/>
            <c:dispEq val="0"/>
          </c:trendline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1783377077865266"/>
                  <c:y val="-0.12121609798775153"/>
                </c:manualLayout>
              </c:layout>
              <c:numFmt formatCode="General" sourceLinked="0"/>
            </c:trendlineLbl>
          </c:trendline>
          <c:xVal>
            <c:numRef>
              <c:f>Work!$Z$5:$Z$10</c:f>
              <c:numCache>
                <c:formatCode>General</c:formatCode>
                <c:ptCount val="6"/>
                <c:pt idx="0">
                  <c:v>0</c:v>
                </c:pt>
                <c:pt idx="1">
                  <c:v>23</c:v>
                </c:pt>
                <c:pt idx="2">
                  <c:v>83</c:v>
                </c:pt>
                <c:pt idx="3">
                  <c:v>218</c:v>
                </c:pt>
                <c:pt idx="4">
                  <c:v>438</c:v>
                </c:pt>
                <c:pt idx="5">
                  <c:v>717</c:v>
                </c:pt>
              </c:numCache>
            </c:numRef>
          </c:xVal>
          <c:yVal>
            <c:numRef>
              <c:f>Work!$AA$5:$AA$10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801408"/>
        <c:axId val="126802944"/>
      </c:scatterChart>
      <c:valAx>
        <c:axId val="12680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802944"/>
        <c:crosses val="autoZero"/>
        <c:crossBetween val="midCat"/>
      </c:valAx>
      <c:valAx>
        <c:axId val="12680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801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00153105861764"/>
          <c:y val="0.41319590259550892"/>
          <c:w val="0.25208377077865263"/>
          <c:h val="0.156250364537766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748906386701664"/>
                  <c:y val="2.2673519976669582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Work!$BA$5:$BA$10</c:f>
              <c:numCache>
                <c:formatCode>General</c:formatCode>
                <c:ptCount val="6"/>
                <c:pt idx="0">
                  <c:v>1</c:v>
                </c:pt>
                <c:pt idx="1">
                  <c:v>22</c:v>
                </c:pt>
                <c:pt idx="2">
                  <c:v>42</c:v>
                </c:pt>
                <c:pt idx="3">
                  <c:v>106</c:v>
                </c:pt>
                <c:pt idx="4">
                  <c:v>210</c:v>
                </c:pt>
                <c:pt idx="5">
                  <c:v>307</c:v>
                </c:pt>
              </c:numCache>
            </c:numRef>
          </c:xVal>
          <c:yVal>
            <c:numRef>
              <c:f>Work!$BB$5:$BB$10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16512"/>
        <c:axId val="116418048"/>
      </c:scatterChart>
      <c:valAx>
        <c:axId val="11641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418048"/>
        <c:crosses val="autoZero"/>
        <c:crossBetween val="midCat"/>
      </c:valAx>
      <c:valAx>
        <c:axId val="116418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4165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00153105861764"/>
          <c:y val="0.41319590259550892"/>
          <c:w val="0.25208377077865263"/>
          <c:h val="0.156250364537766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Work!$N$4</c:f>
              <c:strCache>
                <c:ptCount val="1"/>
                <c:pt idx="0">
                  <c:v>conc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085506572370918"/>
                  <c:y val="-8.8932765579529144E-2"/>
                </c:manualLayout>
              </c:layout>
              <c:numFmt formatCode="General" sourceLinked="0"/>
            </c:trendlineLbl>
          </c:trendline>
          <c:xVal>
            <c:numRef>
              <c:f>Work!$M$5:$M$10</c:f>
              <c:numCache>
                <c:formatCode>General</c:formatCode>
                <c:ptCount val="6"/>
                <c:pt idx="0">
                  <c:v>1</c:v>
                </c:pt>
                <c:pt idx="1">
                  <c:v>22</c:v>
                </c:pt>
                <c:pt idx="2">
                  <c:v>42</c:v>
                </c:pt>
                <c:pt idx="3">
                  <c:v>106</c:v>
                </c:pt>
                <c:pt idx="4">
                  <c:v>210</c:v>
                </c:pt>
                <c:pt idx="5">
                  <c:v>307</c:v>
                </c:pt>
              </c:numCache>
            </c:numRef>
          </c:xVal>
          <c:yVal>
            <c:numRef>
              <c:f>Work!$N$5:$N$10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42816"/>
        <c:axId val="126244352"/>
      </c:scatterChart>
      <c:valAx>
        <c:axId val="12624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244352"/>
        <c:crosses val="autoZero"/>
        <c:crossBetween val="midCat"/>
      </c:valAx>
      <c:valAx>
        <c:axId val="126244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2428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501574803149607"/>
                  <c:y val="-1.4108705161854768E-2"/>
                </c:manualLayout>
              </c:layout>
              <c:numFmt formatCode="General" sourceLinked="0"/>
            </c:trendlineLbl>
          </c:trendline>
          <c:xVal>
            <c:numRef>
              <c:f>Work!$AM$5:$AM$9</c:f>
              <c:numCache>
                <c:formatCode>General</c:formatCode>
                <c:ptCount val="5"/>
                <c:pt idx="0">
                  <c:v>0</c:v>
                </c:pt>
                <c:pt idx="1">
                  <c:v>26</c:v>
                </c:pt>
                <c:pt idx="2">
                  <c:v>96</c:v>
                </c:pt>
                <c:pt idx="3">
                  <c:v>130</c:v>
                </c:pt>
                <c:pt idx="4">
                  <c:v>1968</c:v>
                </c:pt>
              </c:numCache>
            </c:numRef>
          </c:xVal>
          <c:yVal>
            <c:numRef>
              <c:f>Work!$AN$5:$AN$9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60736"/>
        <c:axId val="126262272"/>
      </c:scatterChart>
      <c:valAx>
        <c:axId val="12626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262272"/>
        <c:crosses val="autoZero"/>
        <c:crossBetween val="midCat"/>
      </c:valAx>
      <c:valAx>
        <c:axId val="126262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2607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209550</xdr:colOff>
      <xdr:row>11</xdr:row>
      <xdr:rowOff>152400</xdr:rowOff>
    </xdr:from>
    <xdr:to>
      <xdr:col>32</xdr:col>
      <xdr:colOff>514350</xdr:colOff>
      <xdr:row>26</xdr:row>
      <xdr:rowOff>38100</xdr:rowOff>
    </xdr:to>
    <xdr:graphicFrame macro="">
      <xdr:nvGraphicFramePr>
        <xdr:cNvPr id="14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52</xdr:col>
      <xdr:colOff>57150</xdr:colOff>
      <xdr:row>11</xdr:row>
      <xdr:rowOff>38100</xdr:rowOff>
    </xdr:from>
    <xdr:to>
      <xdr:col>59</xdr:col>
      <xdr:colOff>361950</xdr:colOff>
      <xdr:row>25</xdr:row>
      <xdr:rowOff>114300</xdr:rowOff>
    </xdr:to>
    <xdr:graphicFrame macro="">
      <xdr:nvGraphicFramePr>
        <xdr:cNvPr id="141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11</xdr:row>
      <xdr:rowOff>47624</xdr:rowOff>
    </xdr:from>
    <xdr:to>
      <xdr:col>19</xdr:col>
      <xdr:colOff>419100</xdr:colOff>
      <xdr:row>27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0</xdr:colOff>
      <xdr:row>12</xdr:row>
      <xdr:rowOff>76200</xdr:rowOff>
    </xdr:from>
    <xdr:to>
      <xdr:col>45</xdr:col>
      <xdr:colOff>304800</xdr:colOff>
      <xdr:row>26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>
      <selection activeCell="A2" sqref="A2"/>
    </sheetView>
  </sheetViews>
  <sheetFormatPr defaultRowHeight="15" x14ac:dyDescent="0.25"/>
  <cols>
    <col min="2" max="2" width="19.42578125" customWidth="1"/>
  </cols>
  <sheetData>
    <row r="1" spans="1:17" x14ac:dyDescent="0.25">
      <c r="A1" s="2" t="s">
        <v>95</v>
      </c>
    </row>
    <row r="3" spans="1:17" x14ac:dyDescent="0.25">
      <c r="A3" s="3" t="s">
        <v>0</v>
      </c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</row>
    <row r="4" spans="1:17" x14ac:dyDescent="0.25">
      <c r="A4" s="9">
        <v>1</v>
      </c>
      <c r="B4" s="3" t="s">
        <v>17</v>
      </c>
      <c r="C4" s="3" t="s">
        <v>18</v>
      </c>
      <c r="D4" s="13">
        <v>41659</v>
      </c>
      <c r="E4" s="6">
        <v>8.5</v>
      </c>
      <c r="F4" s="7">
        <v>446.9</v>
      </c>
      <c r="G4" s="8">
        <v>10.02</v>
      </c>
      <c r="H4" s="7">
        <v>88.8</v>
      </c>
      <c r="I4" s="7">
        <v>0</v>
      </c>
      <c r="J4" s="8">
        <v>7.48</v>
      </c>
      <c r="K4" s="17">
        <v>3.3000000000003027</v>
      </c>
      <c r="L4" s="15">
        <v>0.67137000000000002</v>
      </c>
      <c r="M4" s="15">
        <v>0.67620000000000002</v>
      </c>
      <c r="N4" s="17">
        <v>3.4611999999999998</v>
      </c>
      <c r="O4" s="14">
        <v>3.3340999999999998</v>
      </c>
      <c r="P4" s="18">
        <f>(N4+O4)/M4</f>
        <v>10.049245785270628</v>
      </c>
      <c r="Q4" s="7">
        <v>120</v>
      </c>
    </row>
    <row r="5" spans="1:17" x14ac:dyDescent="0.25">
      <c r="A5" s="9">
        <v>2</v>
      </c>
      <c r="B5" s="3" t="s">
        <v>19</v>
      </c>
      <c r="C5" s="3" t="s">
        <v>18</v>
      </c>
      <c r="D5" s="13">
        <v>41659</v>
      </c>
      <c r="E5" s="6">
        <v>7.8</v>
      </c>
      <c r="F5" s="7">
        <v>457.1</v>
      </c>
      <c r="G5" s="8">
        <v>10</v>
      </c>
      <c r="H5" s="7">
        <v>86.8</v>
      </c>
      <c r="I5" s="29">
        <v>0</v>
      </c>
      <c r="J5" s="8">
        <v>7.58</v>
      </c>
      <c r="K5" s="17">
        <v>2.4000000000003276</v>
      </c>
      <c r="L5" s="15">
        <v>0.45723999999999998</v>
      </c>
      <c r="M5" s="15">
        <v>0.43470000000000003</v>
      </c>
      <c r="N5" s="17">
        <v>7.3805000000000005</v>
      </c>
      <c r="O5" s="14">
        <v>1.1691</v>
      </c>
      <c r="P5" s="30">
        <f t="shared" ref="P5:P27" si="0">(N5+O5)/M5</f>
        <v>19.66781688520819</v>
      </c>
      <c r="Q5" s="7">
        <v>120</v>
      </c>
    </row>
    <row r="6" spans="1:17" x14ac:dyDescent="0.25">
      <c r="A6" s="9">
        <v>3</v>
      </c>
      <c r="B6" s="3" t="s">
        <v>20</v>
      </c>
      <c r="C6" s="3" t="s">
        <v>18</v>
      </c>
      <c r="D6" s="13">
        <v>41659</v>
      </c>
      <c r="E6" s="6">
        <v>8.1999999999999993</v>
      </c>
      <c r="F6" s="7">
        <v>500</v>
      </c>
      <c r="G6" s="8">
        <v>9.43</v>
      </c>
      <c r="H6" s="7">
        <v>80.8</v>
      </c>
      <c r="I6" s="29">
        <v>0</v>
      </c>
      <c r="J6" s="8">
        <v>7.45</v>
      </c>
      <c r="K6" s="17">
        <v>4.5999999999999375</v>
      </c>
      <c r="L6" s="15">
        <v>1.07226</v>
      </c>
      <c r="M6" s="15">
        <v>0.43470000000000003</v>
      </c>
      <c r="N6" s="17">
        <v>2.2396000000000003</v>
      </c>
      <c r="O6" s="14">
        <v>2.0350999999999999</v>
      </c>
      <c r="P6" s="30">
        <f t="shared" si="0"/>
        <v>9.8336783988957901</v>
      </c>
      <c r="Q6" s="7">
        <v>120</v>
      </c>
    </row>
    <row r="7" spans="1:17" x14ac:dyDescent="0.25">
      <c r="A7" s="9">
        <v>4</v>
      </c>
      <c r="B7" s="3" t="s">
        <v>21</v>
      </c>
      <c r="C7" s="3" t="s">
        <v>22</v>
      </c>
      <c r="D7" s="13">
        <v>41659</v>
      </c>
      <c r="E7" s="6">
        <v>6.8</v>
      </c>
      <c r="F7" s="7">
        <v>278.8</v>
      </c>
      <c r="G7" s="8">
        <v>11.07</v>
      </c>
      <c r="H7" s="7">
        <v>90.8</v>
      </c>
      <c r="I7" s="29">
        <v>0</v>
      </c>
      <c r="J7" s="8">
        <v>7.63</v>
      </c>
      <c r="K7" s="17">
        <v>3.866666666667129</v>
      </c>
      <c r="L7" s="15">
        <v>0.43148000000000009</v>
      </c>
      <c r="M7" s="15">
        <v>0.2898</v>
      </c>
      <c r="N7" s="17">
        <v>2.1886999999999999</v>
      </c>
      <c r="O7" s="14">
        <v>0</v>
      </c>
      <c r="P7" s="30">
        <f t="shared" si="0"/>
        <v>7.5524499654934436</v>
      </c>
      <c r="Q7" s="7">
        <v>120</v>
      </c>
    </row>
    <row r="8" spans="1:17" x14ac:dyDescent="0.25">
      <c r="A8" s="9">
        <v>5</v>
      </c>
      <c r="B8" s="3" t="s">
        <v>23</v>
      </c>
      <c r="C8" s="3" t="s">
        <v>22</v>
      </c>
      <c r="D8" s="13">
        <v>41659</v>
      </c>
      <c r="E8" s="6">
        <v>8.3000000000000007</v>
      </c>
      <c r="F8" s="7">
        <v>41.2</v>
      </c>
      <c r="G8" s="8">
        <v>12.84</v>
      </c>
      <c r="H8" s="7">
        <v>109.8</v>
      </c>
      <c r="I8" s="29">
        <v>0</v>
      </c>
      <c r="J8" s="8">
        <v>7.86</v>
      </c>
      <c r="K8" s="17">
        <v>11.199999999999655</v>
      </c>
      <c r="L8" s="15">
        <v>0.74382000000000004</v>
      </c>
      <c r="M8" s="15">
        <v>0.67620000000000002</v>
      </c>
      <c r="N8" s="17">
        <v>0.35630000000000001</v>
      </c>
      <c r="O8" s="14">
        <v>0</v>
      </c>
      <c r="P8" s="30">
        <f t="shared" si="0"/>
        <v>0.52691511387163559</v>
      </c>
      <c r="Q8" s="7">
        <v>54</v>
      </c>
    </row>
    <row r="9" spans="1:17" x14ac:dyDescent="0.25">
      <c r="A9" s="9">
        <v>6</v>
      </c>
      <c r="B9" s="3" t="s">
        <v>24</v>
      </c>
      <c r="C9" s="3" t="s">
        <v>18</v>
      </c>
      <c r="D9" s="13">
        <v>41659</v>
      </c>
      <c r="E9" s="6">
        <v>9.6999999999999993</v>
      </c>
      <c r="F9" s="7">
        <v>492.5</v>
      </c>
      <c r="G9" s="8">
        <v>10.35</v>
      </c>
      <c r="H9" s="7">
        <v>91.4</v>
      </c>
      <c r="I9" s="29">
        <v>0</v>
      </c>
      <c r="J9" s="8">
        <v>7.71</v>
      </c>
      <c r="K9" s="17">
        <v>2.6000000000001577</v>
      </c>
      <c r="L9" s="15">
        <v>0.80661000000000005</v>
      </c>
      <c r="M9" s="15">
        <v>0.67620000000000002</v>
      </c>
      <c r="N9" s="17">
        <v>10.994400000000001</v>
      </c>
      <c r="O9" s="14">
        <v>1.4722</v>
      </c>
      <c r="P9" s="30">
        <f t="shared" si="0"/>
        <v>18.436261461106181</v>
      </c>
      <c r="Q9" s="7">
        <v>120</v>
      </c>
    </row>
    <row r="10" spans="1:17" x14ac:dyDescent="0.25">
      <c r="A10" s="9">
        <v>7</v>
      </c>
      <c r="B10" s="3" t="s">
        <v>25</v>
      </c>
      <c r="C10" s="3" t="s">
        <v>18</v>
      </c>
      <c r="D10" s="13">
        <v>41659</v>
      </c>
      <c r="E10" s="6">
        <v>12.8</v>
      </c>
      <c r="F10" s="7">
        <v>1384</v>
      </c>
      <c r="G10" s="8">
        <v>4.9000000000000004</v>
      </c>
      <c r="H10" s="7">
        <v>46.5</v>
      </c>
      <c r="I10" s="29">
        <v>0</v>
      </c>
      <c r="J10" s="8">
        <v>7.42</v>
      </c>
      <c r="K10" s="17">
        <v>12.000000000000455</v>
      </c>
      <c r="L10" s="15">
        <v>1.8064199999999999</v>
      </c>
      <c r="M10" s="15">
        <v>0.33810000000000001</v>
      </c>
      <c r="N10" s="17">
        <v>25.2973</v>
      </c>
      <c r="O10" s="14">
        <v>35.809100000000001</v>
      </c>
      <c r="P10" s="30">
        <f t="shared" si="0"/>
        <v>180.73469387755102</v>
      </c>
      <c r="Q10" s="7">
        <v>40</v>
      </c>
    </row>
    <row r="11" spans="1:17" x14ac:dyDescent="0.25">
      <c r="A11" s="9">
        <v>8</v>
      </c>
      <c r="B11" s="3" t="s">
        <v>26</v>
      </c>
      <c r="C11" s="3" t="s">
        <v>22</v>
      </c>
      <c r="D11" s="13">
        <v>41659</v>
      </c>
      <c r="E11" s="6">
        <v>6.3</v>
      </c>
      <c r="F11" s="7">
        <v>289.39999999999998</v>
      </c>
      <c r="G11" s="8">
        <v>10.130000000000001</v>
      </c>
      <c r="H11" s="7">
        <v>82.1</v>
      </c>
      <c r="I11" s="29">
        <v>0</v>
      </c>
      <c r="J11" s="8">
        <v>6.6</v>
      </c>
      <c r="K11" s="17">
        <v>4.8000000000003595</v>
      </c>
      <c r="L11" s="15">
        <v>0.84042000000000006</v>
      </c>
      <c r="M11" s="15">
        <v>0.2898</v>
      </c>
      <c r="N11" s="17">
        <v>1.2216</v>
      </c>
      <c r="O11" s="14">
        <v>2.3815</v>
      </c>
      <c r="P11" s="30">
        <f t="shared" si="0"/>
        <v>12.433057280883368</v>
      </c>
      <c r="Q11" s="7">
        <v>92</v>
      </c>
    </row>
    <row r="12" spans="1:17" x14ac:dyDescent="0.25">
      <c r="A12" s="9">
        <v>9</v>
      </c>
      <c r="B12" s="3" t="s">
        <v>27</v>
      </c>
      <c r="C12" s="3" t="s">
        <v>28</v>
      </c>
      <c r="D12" s="13">
        <v>41659</v>
      </c>
      <c r="E12" s="6">
        <v>4.5999999999999996</v>
      </c>
      <c r="F12" s="7">
        <v>1080</v>
      </c>
      <c r="G12" s="8">
        <v>11.1</v>
      </c>
      <c r="H12" s="7">
        <v>86.1</v>
      </c>
      <c r="I12" s="29">
        <v>0</v>
      </c>
      <c r="J12" s="8">
        <v>6.55</v>
      </c>
      <c r="K12" s="18">
        <v>36.999999999998145</v>
      </c>
      <c r="L12" s="15">
        <v>2.9221500000000007</v>
      </c>
      <c r="M12" s="15">
        <v>1.3524</v>
      </c>
      <c r="N12" s="17">
        <v>0.81440000000000001</v>
      </c>
      <c r="O12" s="14">
        <v>3.8104</v>
      </c>
      <c r="P12" s="30">
        <f t="shared" si="0"/>
        <v>3.4196983141082522</v>
      </c>
      <c r="Q12" s="7">
        <v>20</v>
      </c>
    </row>
    <row r="13" spans="1:17" x14ac:dyDescent="0.25">
      <c r="A13" s="9">
        <v>10</v>
      </c>
      <c r="B13" s="3" t="s">
        <v>29</v>
      </c>
      <c r="C13" s="3" t="s">
        <v>28</v>
      </c>
      <c r="D13" s="13">
        <v>41659</v>
      </c>
      <c r="E13" s="6">
        <v>5</v>
      </c>
      <c r="F13" s="7">
        <v>340.3</v>
      </c>
      <c r="G13" s="8">
        <v>12.78</v>
      </c>
      <c r="H13" s="7">
        <v>100.5</v>
      </c>
      <c r="I13" s="7">
        <v>33</v>
      </c>
      <c r="J13" s="8">
        <v>6.65</v>
      </c>
      <c r="K13" s="17">
        <v>27.999999999996916</v>
      </c>
      <c r="L13" s="15">
        <v>1.7871000000000004</v>
      </c>
      <c r="M13" s="15">
        <v>0.86940000000000006</v>
      </c>
      <c r="N13" s="17">
        <v>5.3954000000000004</v>
      </c>
      <c r="O13" s="14">
        <v>2.165</v>
      </c>
      <c r="P13" s="30">
        <f t="shared" si="0"/>
        <v>8.6961122613296524</v>
      </c>
      <c r="Q13" s="7">
        <v>25</v>
      </c>
    </row>
    <row r="14" spans="1:17" x14ac:dyDescent="0.25">
      <c r="A14" s="9">
        <v>11</v>
      </c>
      <c r="B14" s="3" t="s">
        <v>30</v>
      </c>
      <c r="C14" s="3" t="s">
        <v>22</v>
      </c>
      <c r="D14" s="13">
        <v>41659</v>
      </c>
      <c r="E14" s="6">
        <v>7.1</v>
      </c>
      <c r="F14" s="7">
        <v>176.3</v>
      </c>
      <c r="G14" s="8">
        <v>9.68</v>
      </c>
      <c r="H14" s="7">
        <v>79.8</v>
      </c>
      <c r="I14" s="29">
        <v>0</v>
      </c>
      <c r="J14" s="8">
        <v>7.66</v>
      </c>
      <c r="K14" s="17">
        <v>2.8235294117643952</v>
      </c>
      <c r="L14" s="15">
        <v>0.34094117647058825</v>
      </c>
      <c r="M14" s="15">
        <v>0.2898</v>
      </c>
      <c r="N14" s="17">
        <v>0</v>
      </c>
      <c r="O14" s="14">
        <v>2.3815</v>
      </c>
      <c r="P14" s="30">
        <f t="shared" si="0"/>
        <v>8.2177363699102823</v>
      </c>
      <c r="Q14" s="7">
        <v>120</v>
      </c>
    </row>
    <row r="15" spans="1:17" x14ac:dyDescent="0.25">
      <c r="A15" s="9">
        <v>12</v>
      </c>
      <c r="B15" s="3" t="s">
        <v>31</v>
      </c>
      <c r="C15" s="3" t="s">
        <v>22</v>
      </c>
      <c r="D15" s="13">
        <v>41659</v>
      </c>
      <c r="E15" s="6">
        <v>6</v>
      </c>
      <c r="F15" s="7">
        <v>267.3</v>
      </c>
      <c r="G15" s="8">
        <v>13.26</v>
      </c>
      <c r="H15" s="7">
        <v>106.6</v>
      </c>
      <c r="I15" s="29">
        <v>0</v>
      </c>
      <c r="J15" s="8">
        <v>7.88</v>
      </c>
      <c r="K15" s="17">
        <v>1.8000000000002458</v>
      </c>
      <c r="L15" s="15">
        <v>0.20769000000000001</v>
      </c>
      <c r="M15" s="15">
        <v>0.24150000000000002</v>
      </c>
      <c r="N15" s="17">
        <v>0</v>
      </c>
      <c r="O15" s="14">
        <v>1.1691</v>
      </c>
      <c r="P15" s="30">
        <f t="shared" si="0"/>
        <v>4.8409937888198753</v>
      </c>
      <c r="Q15" s="7">
        <v>120</v>
      </c>
    </row>
    <row r="16" spans="1:17" x14ac:dyDescent="0.25">
      <c r="A16" s="9">
        <v>13</v>
      </c>
      <c r="B16" s="3" t="s">
        <v>32</v>
      </c>
      <c r="C16" s="3" t="s">
        <v>28</v>
      </c>
      <c r="D16" s="13">
        <v>41659</v>
      </c>
      <c r="E16" s="6">
        <v>4.8</v>
      </c>
      <c r="F16" s="7">
        <v>777</v>
      </c>
      <c r="G16" s="8">
        <v>14.38</v>
      </c>
      <c r="H16" s="7">
        <v>112.3</v>
      </c>
      <c r="I16" s="29">
        <v>0</v>
      </c>
      <c r="J16" s="8">
        <v>7.09</v>
      </c>
      <c r="K16" s="17">
        <v>19.666666666668203</v>
      </c>
      <c r="L16" s="15">
        <v>2.4633000000000003</v>
      </c>
      <c r="M16" s="15">
        <v>0.38640000000000002</v>
      </c>
      <c r="N16" s="17">
        <v>0</v>
      </c>
      <c r="O16" s="14">
        <v>0</v>
      </c>
      <c r="P16" s="30">
        <f t="shared" si="0"/>
        <v>0</v>
      </c>
      <c r="Q16" s="7">
        <v>30</v>
      </c>
    </row>
    <row r="17" spans="1:17" x14ac:dyDescent="0.25">
      <c r="A17" s="9">
        <v>14</v>
      </c>
      <c r="B17" s="3" t="s">
        <v>33</v>
      </c>
      <c r="C17" s="3" t="s">
        <v>28</v>
      </c>
      <c r="D17" s="13">
        <v>41659</v>
      </c>
      <c r="E17" s="6">
        <v>3.5</v>
      </c>
      <c r="F17" s="7">
        <v>719</v>
      </c>
      <c r="G17" s="8">
        <v>10.73</v>
      </c>
      <c r="H17" s="7">
        <v>81.3</v>
      </c>
      <c r="I17" s="29">
        <v>0</v>
      </c>
      <c r="J17" s="8">
        <v>6.9</v>
      </c>
      <c r="K17" s="17">
        <v>14.750000000001151</v>
      </c>
      <c r="L17" s="15">
        <v>2.8255499999999998</v>
      </c>
      <c r="M17" s="15">
        <v>1.2558</v>
      </c>
      <c r="N17" s="17">
        <v>2.3414000000000001</v>
      </c>
      <c r="O17" s="14">
        <v>1.6020999999999999</v>
      </c>
      <c r="P17" s="30">
        <f t="shared" si="0"/>
        <v>3.1402293358815099</v>
      </c>
      <c r="Q17" s="7">
        <v>46</v>
      </c>
    </row>
    <row r="18" spans="1:17" x14ac:dyDescent="0.25">
      <c r="A18" s="9">
        <v>15</v>
      </c>
      <c r="B18" s="3" t="s">
        <v>34</v>
      </c>
      <c r="C18" s="3" t="s">
        <v>18</v>
      </c>
      <c r="D18" s="13">
        <v>41659</v>
      </c>
      <c r="E18" s="6">
        <v>8.1999999999999993</v>
      </c>
      <c r="F18" s="7">
        <v>742</v>
      </c>
      <c r="G18" s="8">
        <v>9.67</v>
      </c>
      <c r="H18" s="7">
        <v>82.5</v>
      </c>
      <c r="I18" s="7">
        <v>100</v>
      </c>
      <c r="J18" s="8">
        <v>7.64</v>
      </c>
      <c r="K18" s="17">
        <v>2.1999999999997577</v>
      </c>
      <c r="L18" s="15">
        <v>0.5168100000000001</v>
      </c>
      <c r="M18" s="15">
        <v>0.43470000000000003</v>
      </c>
      <c r="N18" s="17">
        <v>4.2247000000000003</v>
      </c>
      <c r="O18" s="14">
        <v>0</v>
      </c>
      <c r="P18" s="30">
        <f t="shared" si="0"/>
        <v>9.7186565447435012</v>
      </c>
      <c r="Q18" s="7">
        <v>120</v>
      </c>
    </row>
    <row r="19" spans="1:17" x14ac:dyDescent="0.25">
      <c r="A19" s="9">
        <v>16</v>
      </c>
      <c r="B19" s="3" t="s">
        <v>35</v>
      </c>
      <c r="C19" s="3" t="s">
        <v>22</v>
      </c>
      <c r="D19" s="13">
        <v>41659</v>
      </c>
      <c r="E19" s="6">
        <v>7</v>
      </c>
      <c r="F19" s="7">
        <v>554</v>
      </c>
      <c r="G19" s="8">
        <v>12.78</v>
      </c>
      <c r="H19" s="7">
        <v>103</v>
      </c>
      <c r="I19" s="29">
        <v>0</v>
      </c>
      <c r="J19" s="8">
        <v>7.79</v>
      </c>
      <c r="K19" s="17">
        <v>9.7999999999984766</v>
      </c>
      <c r="L19" s="15">
        <v>1.9609800000000002</v>
      </c>
      <c r="M19" s="15">
        <v>0.62790000000000001</v>
      </c>
      <c r="N19" s="17">
        <v>4.7846000000000002</v>
      </c>
      <c r="O19" s="14">
        <v>0.86599999999999999</v>
      </c>
      <c r="P19" s="30">
        <f t="shared" si="0"/>
        <v>8.9992036948558685</v>
      </c>
      <c r="Q19" s="7">
        <v>53</v>
      </c>
    </row>
    <row r="20" spans="1:17" x14ac:dyDescent="0.25">
      <c r="A20" s="9">
        <v>17</v>
      </c>
      <c r="B20" s="3" t="s">
        <v>36</v>
      </c>
      <c r="C20" s="3" t="s">
        <v>22</v>
      </c>
      <c r="D20" s="13">
        <v>41659</v>
      </c>
      <c r="E20" s="6">
        <v>6.5</v>
      </c>
      <c r="F20" s="7">
        <v>346.6</v>
      </c>
      <c r="G20" s="8">
        <v>11.55</v>
      </c>
      <c r="H20" s="7">
        <v>94.4</v>
      </c>
      <c r="I20" s="29">
        <v>0</v>
      </c>
      <c r="J20" s="8">
        <v>7.63</v>
      </c>
      <c r="K20" s="17">
        <v>5.4666666666669528</v>
      </c>
      <c r="L20" s="15">
        <v>0.77279999999999993</v>
      </c>
      <c r="M20" s="15">
        <v>0.33810000000000001</v>
      </c>
      <c r="N20" s="17">
        <v>0.96710000000000007</v>
      </c>
      <c r="O20" s="14">
        <v>0.433</v>
      </c>
      <c r="P20" s="30">
        <f t="shared" si="0"/>
        <v>4.1410825199645078</v>
      </c>
      <c r="Q20" s="7">
        <v>91</v>
      </c>
    </row>
    <row r="21" spans="1:17" x14ac:dyDescent="0.25">
      <c r="A21" s="9">
        <v>18</v>
      </c>
      <c r="B21" s="3" t="s">
        <v>37</v>
      </c>
      <c r="C21" s="3" t="s">
        <v>18</v>
      </c>
      <c r="D21" s="13">
        <v>41659</v>
      </c>
      <c r="E21" s="6">
        <v>8</v>
      </c>
      <c r="F21" s="7">
        <v>660</v>
      </c>
      <c r="G21" s="8">
        <v>11.32</v>
      </c>
      <c r="H21" s="7">
        <v>95.9</v>
      </c>
      <c r="I21" s="29">
        <v>0</v>
      </c>
      <c r="J21" s="8">
        <v>7.78</v>
      </c>
      <c r="K21" s="17">
        <v>8.2000000000004292</v>
      </c>
      <c r="L21" s="15">
        <v>1.7484600000000001</v>
      </c>
      <c r="M21" s="15">
        <v>1.1109</v>
      </c>
      <c r="N21" s="17">
        <v>2.5958999999999999</v>
      </c>
      <c r="O21" s="14">
        <v>1.9484999999999999</v>
      </c>
      <c r="P21" s="30">
        <f t="shared" si="0"/>
        <v>4.0907372400756143</v>
      </c>
      <c r="Q21" s="7">
        <v>61</v>
      </c>
    </row>
    <row r="22" spans="1:17" x14ac:dyDescent="0.25">
      <c r="A22" s="9">
        <v>19</v>
      </c>
      <c r="B22" s="3" t="s">
        <v>38</v>
      </c>
      <c r="C22" s="3" t="s">
        <v>28</v>
      </c>
      <c r="D22" s="13">
        <v>41659</v>
      </c>
      <c r="E22" s="6">
        <v>4.3</v>
      </c>
      <c r="F22" s="7">
        <v>679</v>
      </c>
      <c r="G22" s="8">
        <v>12.44</v>
      </c>
      <c r="H22" s="7">
        <v>95.8</v>
      </c>
      <c r="I22" s="29">
        <v>0</v>
      </c>
      <c r="J22" s="8">
        <v>6.94</v>
      </c>
      <c r="K22" s="17">
        <v>25.999999999999801</v>
      </c>
      <c r="L22" s="15">
        <v>3.0332400000000002</v>
      </c>
      <c r="M22" s="15">
        <v>0.67620000000000002</v>
      </c>
      <c r="N22" s="17">
        <v>3.6139000000000001</v>
      </c>
      <c r="O22" s="14">
        <v>3.4207000000000001</v>
      </c>
      <c r="P22" s="30">
        <f t="shared" si="0"/>
        <v>10.403135167110323</v>
      </c>
      <c r="Q22" s="7">
        <v>28</v>
      </c>
    </row>
    <row r="23" spans="1:17" x14ac:dyDescent="0.25">
      <c r="A23" s="9">
        <v>20</v>
      </c>
      <c r="B23" s="3" t="s">
        <v>39</v>
      </c>
      <c r="C23" s="3" t="s">
        <v>22</v>
      </c>
      <c r="D23" s="13">
        <v>41659</v>
      </c>
      <c r="E23" s="6">
        <v>5.7</v>
      </c>
      <c r="F23" s="7">
        <v>302.60000000000002</v>
      </c>
      <c r="G23" s="8">
        <v>12.5</v>
      </c>
      <c r="H23" s="7">
        <v>100.1</v>
      </c>
      <c r="I23" s="29">
        <v>0</v>
      </c>
      <c r="J23" s="8">
        <v>6.98</v>
      </c>
      <c r="K23" s="17">
        <v>5.3333333333342265</v>
      </c>
      <c r="L23" s="15">
        <v>0.78085000000000004</v>
      </c>
      <c r="M23" s="15">
        <v>0.33810000000000001</v>
      </c>
      <c r="N23" s="17">
        <v>2.3923000000000001</v>
      </c>
      <c r="O23" s="14">
        <v>0.51959999999999995</v>
      </c>
      <c r="P23" s="30">
        <f t="shared" si="0"/>
        <v>8.6125406684412891</v>
      </c>
      <c r="Q23" s="7">
        <v>95</v>
      </c>
    </row>
    <row r="24" spans="1:17" x14ac:dyDescent="0.25">
      <c r="A24" s="9">
        <v>21</v>
      </c>
      <c r="B24" s="3" t="s">
        <v>40</v>
      </c>
      <c r="C24" s="3" t="s">
        <v>18</v>
      </c>
      <c r="D24" s="13">
        <v>41659</v>
      </c>
      <c r="E24" s="6">
        <v>8.3000000000000007</v>
      </c>
      <c r="F24" s="7">
        <v>230.4</v>
      </c>
      <c r="G24" s="8">
        <v>10.23</v>
      </c>
      <c r="H24" s="7">
        <v>87.1</v>
      </c>
      <c r="I24" s="29">
        <v>0</v>
      </c>
      <c r="J24" s="8">
        <v>6.62</v>
      </c>
      <c r="K24" s="17">
        <v>2.7999999999996916</v>
      </c>
      <c r="L24" s="15">
        <v>0.60375000000000001</v>
      </c>
      <c r="M24" s="15">
        <v>0.33810000000000001</v>
      </c>
      <c r="N24" s="17">
        <v>0.55990000000000006</v>
      </c>
      <c r="O24" s="14">
        <v>0</v>
      </c>
      <c r="P24" s="30">
        <f t="shared" si="0"/>
        <v>1.6560189293108549</v>
      </c>
      <c r="Q24" s="7">
        <v>120</v>
      </c>
    </row>
    <row r="25" spans="1:17" x14ac:dyDescent="0.25">
      <c r="A25" s="9">
        <v>22</v>
      </c>
      <c r="B25" s="3" t="s">
        <v>41</v>
      </c>
      <c r="C25" s="3" t="s">
        <v>18</v>
      </c>
      <c r="D25" s="13">
        <v>41659</v>
      </c>
      <c r="E25" s="6">
        <v>10</v>
      </c>
      <c r="F25" s="7">
        <v>548</v>
      </c>
      <c r="G25" s="8">
        <v>10.09</v>
      </c>
      <c r="H25" s="7">
        <v>89.6</v>
      </c>
      <c r="I25" s="29">
        <v>0</v>
      </c>
      <c r="J25" s="8">
        <v>7.59</v>
      </c>
      <c r="K25" s="17">
        <v>3.4000000000000696</v>
      </c>
      <c r="L25" s="15">
        <v>0.39606000000000002</v>
      </c>
      <c r="M25" s="15">
        <v>0.24150000000000002</v>
      </c>
      <c r="N25" s="17">
        <v>25.2973</v>
      </c>
      <c r="O25" s="14">
        <v>2.1216999999999997</v>
      </c>
      <c r="P25" s="30">
        <f t="shared" si="0"/>
        <v>113.53623188405797</v>
      </c>
      <c r="Q25" s="7">
        <v>120</v>
      </c>
    </row>
    <row r="26" spans="1:17" x14ac:dyDescent="0.25">
      <c r="A26" s="9">
        <v>23</v>
      </c>
      <c r="B26" s="3" t="s">
        <v>38</v>
      </c>
      <c r="C26" s="3" t="s">
        <v>28</v>
      </c>
      <c r="D26" s="13">
        <v>41659</v>
      </c>
      <c r="E26" s="6">
        <v>4</v>
      </c>
      <c r="F26" s="7">
        <v>643</v>
      </c>
      <c r="G26" s="8">
        <v>12.53</v>
      </c>
      <c r="H26" s="7">
        <v>95.9</v>
      </c>
      <c r="I26" s="29">
        <v>0</v>
      </c>
      <c r="J26" s="8">
        <v>6.49</v>
      </c>
      <c r="K26" s="17">
        <v>15.142857142857379</v>
      </c>
      <c r="L26" s="15">
        <v>2.2494000000000001</v>
      </c>
      <c r="M26" s="15">
        <v>0.5796</v>
      </c>
      <c r="N26" s="17">
        <v>1.3233999999999999</v>
      </c>
      <c r="O26" s="14">
        <v>0.433</v>
      </c>
      <c r="P26" s="30">
        <f t="shared" si="0"/>
        <v>3.0303657694962043</v>
      </c>
      <c r="Q26" s="7">
        <v>35</v>
      </c>
    </row>
    <row r="27" spans="1:17" x14ac:dyDescent="0.25">
      <c r="A27" s="9">
        <v>24</v>
      </c>
      <c r="B27" s="3" t="s">
        <v>42</v>
      </c>
      <c r="C27" s="3" t="s">
        <v>18</v>
      </c>
      <c r="D27" s="13">
        <v>41659</v>
      </c>
      <c r="E27" s="6">
        <v>21.2</v>
      </c>
      <c r="F27" s="7">
        <v>1580</v>
      </c>
      <c r="G27" s="8">
        <v>8.16</v>
      </c>
      <c r="H27" s="7">
        <v>91.8</v>
      </c>
      <c r="I27" s="7">
        <v>33</v>
      </c>
      <c r="J27" s="8">
        <v>8.27</v>
      </c>
      <c r="K27" s="17">
        <v>2.5000000000003908</v>
      </c>
      <c r="L27" s="15">
        <v>0.13524</v>
      </c>
      <c r="M27" s="15">
        <v>5.3130000000000006</v>
      </c>
      <c r="N27" s="17">
        <v>4.4283000000000001</v>
      </c>
      <c r="O27" s="14">
        <v>0</v>
      </c>
      <c r="P27" s="30">
        <f t="shared" si="0"/>
        <v>0.83348390739695077</v>
      </c>
      <c r="Q27" s="7">
        <v>120</v>
      </c>
    </row>
    <row r="28" spans="1:17" x14ac:dyDescent="0.25">
      <c r="A28" s="1"/>
      <c r="B28" s="2" t="s">
        <v>43</v>
      </c>
      <c r="C28" s="1"/>
      <c r="D28" s="1"/>
      <c r="E28" s="10">
        <f>AVERAGE(E4:E27)</f>
        <v>7.6083333333333316</v>
      </c>
      <c r="F28" s="11">
        <f>AVERAGE(F4:F27)</f>
        <v>563.97500000000002</v>
      </c>
      <c r="G28" s="12">
        <f t="shared" ref="G28:Q28" si="1">AVERAGE(G4:G27)</f>
        <v>10.914166666666667</v>
      </c>
      <c r="H28" s="11">
        <f t="shared" si="1"/>
        <v>90.820833333333326</v>
      </c>
      <c r="I28" s="11">
        <f t="shared" si="1"/>
        <v>6.916666666666667</v>
      </c>
      <c r="J28" s="12">
        <f t="shared" si="1"/>
        <v>7.3412500000000014</v>
      </c>
      <c r="K28" s="10">
        <f>AVERAGE(K4:K27)</f>
        <v>9.5687383286647716</v>
      </c>
      <c r="L28" s="12">
        <f>AVERAGE(L4:L27)</f>
        <v>1.2322475490196079</v>
      </c>
      <c r="M28" s="12">
        <f>AVERAGE(M5:M27)</f>
        <v>0.7623000000000002</v>
      </c>
      <c r="N28" s="10">
        <f t="shared" si="1"/>
        <v>4.6615916666666672</v>
      </c>
      <c r="O28" s="10">
        <f t="shared" si="1"/>
        <v>2.7946541666666675</v>
      </c>
      <c r="P28" s="11">
        <f t="shared" si="1"/>
        <v>18.857097715157618</v>
      </c>
      <c r="Q28" s="11">
        <f t="shared" si="1"/>
        <v>82.916666666666671</v>
      </c>
    </row>
    <row r="29" spans="1:17" x14ac:dyDescent="0.25">
      <c r="A29" s="1"/>
      <c r="B29" s="2" t="s">
        <v>44</v>
      </c>
      <c r="C29" s="1"/>
      <c r="D29" s="1"/>
      <c r="E29" s="10">
        <f>AVERAGE(E4,E5,E6,E9,E10,E19,E22,E25,E26)</f>
        <v>8.0333333333333332</v>
      </c>
      <c r="F29" s="11">
        <f t="shared" ref="F29:Q29" si="2">AVERAGE(F4,F5,F6,F9,F10,F18,F21,F24,F25)</f>
        <v>606.76666666666665</v>
      </c>
      <c r="G29" s="12">
        <f t="shared" si="2"/>
        <v>9.5566666666666666</v>
      </c>
      <c r="H29" s="11">
        <f t="shared" si="2"/>
        <v>83.266666666666666</v>
      </c>
      <c r="I29" s="11">
        <f t="shared" si="2"/>
        <v>11.111111111111111</v>
      </c>
      <c r="J29" s="12">
        <f t="shared" si="2"/>
        <v>7.474444444444444</v>
      </c>
      <c r="K29" s="10">
        <f t="shared" si="2"/>
        <v>4.6111111111112359</v>
      </c>
      <c r="L29" s="12">
        <f t="shared" si="2"/>
        <v>0.8976644444444446</v>
      </c>
      <c r="M29" s="12">
        <f>AVERAGE(M27,M5,M6,M9,M10,M18,M21,M24,M25)</f>
        <v>1.0357666666666667</v>
      </c>
      <c r="N29" s="10">
        <f t="shared" si="2"/>
        <v>9.1167555555555548</v>
      </c>
      <c r="O29" s="10">
        <f t="shared" si="2"/>
        <v>5.3210888888888892</v>
      </c>
      <c r="P29" s="11">
        <f t="shared" si="2"/>
        <v>40.858149000691085</v>
      </c>
      <c r="Q29" s="11">
        <f t="shared" si="2"/>
        <v>104.55555555555556</v>
      </c>
    </row>
    <row r="30" spans="1:17" x14ac:dyDescent="0.25">
      <c r="A30" s="1"/>
      <c r="B30" s="2" t="s">
        <v>45</v>
      </c>
      <c r="C30" s="1"/>
      <c r="D30" s="1"/>
      <c r="E30" s="10">
        <f>AVERAGE(E7,E8,E11,E14,E15,E20,E21,E24)</f>
        <v>7.1624999999999996</v>
      </c>
      <c r="F30" s="11">
        <f t="shared" ref="F30:Q30" si="3">AVERAGE(F7,F8,F11,F14,F15,F19,F20,F23)</f>
        <v>282.02499999999998</v>
      </c>
      <c r="G30" s="12">
        <f t="shared" si="3"/>
        <v>11.726249999999999</v>
      </c>
      <c r="H30" s="11">
        <f t="shared" si="3"/>
        <v>95.825000000000003</v>
      </c>
      <c r="I30" s="11">
        <f t="shared" si="3"/>
        <v>0</v>
      </c>
      <c r="J30" s="12">
        <f t="shared" si="3"/>
        <v>7.5037500000000001</v>
      </c>
      <c r="K30" s="10">
        <f t="shared" si="3"/>
        <v>5.6362745098039291</v>
      </c>
      <c r="L30" s="12">
        <f t="shared" si="3"/>
        <v>0.75987264705882362</v>
      </c>
      <c r="M30" s="12">
        <f t="shared" si="3"/>
        <v>0.38639999999999997</v>
      </c>
      <c r="N30" s="10">
        <f t="shared" si="3"/>
        <v>1.4888250000000001</v>
      </c>
      <c r="O30" s="10">
        <f t="shared" si="3"/>
        <v>0.96883749999999991</v>
      </c>
      <c r="P30" s="11">
        <f t="shared" si="3"/>
        <v>6.9154974252800336</v>
      </c>
      <c r="Q30" s="11">
        <f t="shared" si="3"/>
        <v>93.125</v>
      </c>
    </row>
    <row r="31" spans="1:17" x14ac:dyDescent="0.25">
      <c r="A31" s="1"/>
      <c r="B31" s="2" t="s">
        <v>46</v>
      </c>
      <c r="C31" s="1"/>
      <c r="D31" s="1"/>
      <c r="E31" s="10">
        <f>AVERAGE(E12,E13,E16,E18,E23,E27)</f>
        <v>8.25</v>
      </c>
      <c r="F31" s="11">
        <f t="shared" ref="F31:Q31" si="4">AVERAGE(F12,F13,F16,F17,F22,F26)</f>
        <v>706.38333333333333</v>
      </c>
      <c r="G31" s="12">
        <f t="shared" si="4"/>
        <v>12.326666666666666</v>
      </c>
      <c r="H31" s="11">
        <f t="shared" si="4"/>
        <v>95.316666666666663</v>
      </c>
      <c r="I31" s="11">
        <f t="shared" si="4"/>
        <v>5.5</v>
      </c>
      <c r="J31" s="12">
        <f t="shared" si="4"/>
        <v>6.77</v>
      </c>
      <c r="K31" s="10">
        <f t="shared" si="4"/>
        <v>23.426587301586931</v>
      </c>
      <c r="L31" s="12">
        <f t="shared" si="4"/>
        <v>2.5467900000000001</v>
      </c>
      <c r="M31" s="12">
        <f t="shared" si="4"/>
        <v>0.85329999999999995</v>
      </c>
      <c r="N31" s="10">
        <f t="shared" si="4"/>
        <v>2.2480833333333337</v>
      </c>
      <c r="O31" s="10">
        <f t="shared" si="4"/>
        <v>1.9052</v>
      </c>
      <c r="P31" s="11">
        <f t="shared" si="4"/>
        <v>4.7815901413209909</v>
      </c>
      <c r="Q31" s="11">
        <f t="shared" si="4"/>
        <v>30.666666666666668</v>
      </c>
    </row>
    <row r="35" spans="2:8" x14ac:dyDescent="0.25">
      <c r="B35" s="3" t="s">
        <v>57</v>
      </c>
      <c r="C35" s="3"/>
      <c r="D35" s="3"/>
      <c r="F35" s="3"/>
      <c r="G35" s="3"/>
      <c r="H35" s="3"/>
    </row>
    <row r="36" spans="2:8" x14ac:dyDescent="0.25">
      <c r="B36" s="3" t="s">
        <v>58</v>
      </c>
      <c r="C36" s="3"/>
      <c r="D36" s="3"/>
      <c r="E36" s="3"/>
      <c r="F36" s="3"/>
      <c r="G36" s="3"/>
      <c r="H36" s="3"/>
    </row>
    <row r="37" spans="2:8" x14ac:dyDescent="0.25">
      <c r="B37" s="3" t="s">
        <v>59</v>
      </c>
      <c r="C37" s="3"/>
      <c r="D37" s="3"/>
      <c r="E37" s="3"/>
      <c r="F37" s="3"/>
      <c r="G37" s="3"/>
      <c r="H37" s="3"/>
    </row>
    <row r="38" spans="2:8" x14ac:dyDescent="0.25">
      <c r="B38" s="3" t="s">
        <v>60</v>
      </c>
      <c r="C38" s="3"/>
      <c r="D38" s="3"/>
      <c r="E38" s="3"/>
      <c r="F38" s="3"/>
      <c r="G38" s="3" t="s">
        <v>61</v>
      </c>
      <c r="H38" s="3"/>
    </row>
    <row r="39" spans="2:8" x14ac:dyDescent="0.25">
      <c r="B39" s="3" t="s">
        <v>62</v>
      </c>
      <c r="C39" s="3"/>
      <c r="D39" s="3"/>
      <c r="E39" s="3"/>
      <c r="F39" s="3"/>
      <c r="G39" s="3"/>
      <c r="H39" s="3"/>
    </row>
    <row r="40" spans="2:8" x14ac:dyDescent="0.25">
      <c r="B40" s="3" t="s">
        <v>63</v>
      </c>
      <c r="C40" s="3"/>
      <c r="D40" s="3"/>
      <c r="E40" s="3"/>
      <c r="F40" s="3" t="s">
        <v>64</v>
      </c>
      <c r="G40" s="3"/>
      <c r="H40" s="3"/>
    </row>
    <row r="41" spans="2:8" x14ac:dyDescent="0.25">
      <c r="B41" s="3" t="s">
        <v>65</v>
      </c>
      <c r="C41" s="3"/>
      <c r="D41" s="3"/>
      <c r="E41" s="3"/>
      <c r="F41" s="3" t="s">
        <v>66</v>
      </c>
      <c r="G41" s="3"/>
      <c r="H41" s="3"/>
    </row>
    <row r="42" spans="2:8" x14ac:dyDescent="0.25">
      <c r="B42" s="3" t="s">
        <v>67</v>
      </c>
      <c r="C42" s="3"/>
      <c r="D42" s="3"/>
      <c r="E42" s="3"/>
      <c r="F42" s="3"/>
      <c r="G42" s="3"/>
      <c r="H42" s="3"/>
    </row>
    <row r="43" spans="2:8" x14ac:dyDescent="0.25">
      <c r="B43" s="3" t="s">
        <v>68</v>
      </c>
      <c r="C43" s="3"/>
      <c r="D43" s="3"/>
      <c r="E43" s="3"/>
      <c r="F43" s="3"/>
      <c r="G43" s="3"/>
      <c r="H43" s="3"/>
    </row>
    <row r="44" spans="2:8" x14ac:dyDescent="0.25">
      <c r="B44" s="3" t="s">
        <v>69</v>
      </c>
      <c r="C44" s="3"/>
      <c r="D44" s="3"/>
      <c r="E44" s="3"/>
      <c r="F44" s="3"/>
      <c r="G44" s="3"/>
      <c r="H44" s="3"/>
    </row>
    <row r="45" spans="2:8" x14ac:dyDescent="0.25">
      <c r="E4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4"/>
  <sheetViews>
    <sheetView topLeftCell="AE1" workbookViewId="0">
      <selection activeCell="AY4" sqref="AY4:AY27"/>
    </sheetView>
  </sheetViews>
  <sheetFormatPr defaultRowHeight="15" x14ac:dyDescent="0.25"/>
  <cols>
    <col min="1" max="1" width="15.28515625" style="19" bestFit="1" customWidth="1"/>
    <col min="2" max="2" width="16.7109375" style="19" customWidth="1"/>
    <col min="3" max="3" width="14.5703125" style="19" bestFit="1" customWidth="1"/>
    <col min="4" max="4" width="10.7109375" style="19" customWidth="1"/>
    <col min="5" max="5" width="17.5703125" style="19" bestFit="1" customWidth="1"/>
    <col min="6" max="6" width="9.5703125" style="19" bestFit="1" customWidth="1"/>
    <col min="7" max="7" width="10.5703125" style="19" bestFit="1" customWidth="1"/>
    <col min="8" max="8" width="9.140625" style="19"/>
    <col min="9" max="9" width="9.85546875" style="19" customWidth="1"/>
    <col min="10" max="16384" width="9.140625" style="19"/>
  </cols>
  <sheetData>
    <row r="1" spans="1:54" ht="21" x14ac:dyDescent="0.35">
      <c r="A1" s="19" t="s">
        <v>47</v>
      </c>
      <c r="B1" s="19" t="s">
        <v>48</v>
      </c>
      <c r="C1" s="19" t="s">
        <v>53</v>
      </c>
      <c r="D1" s="19" t="s">
        <v>54</v>
      </c>
      <c r="E1" s="19" t="s">
        <v>78</v>
      </c>
      <c r="F1" s="19" t="s">
        <v>55</v>
      </c>
      <c r="I1" s="20" t="s">
        <v>84</v>
      </c>
      <c r="K1" s="21" t="s">
        <v>86</v>
      </c>
      <c r="V1" s="20" t="s">
        <v>84</v>
      </c>
      <c r="X1" s="21" t="s">
        <v>87</v>
      </c>
      <c r="AI1" s="20" t="s">
        <v>84</v>
      </c>
      <c r="AL1" s="21" t="s">
        <v>88</v>
      </c>
      <c r="AV1" s="20" t="s">
        <v>85</v>
      </c>
    </row>
    <row r="2" spans="1:54" x14ac:dyDescent="0.25">
      <c r="A2" s="19">
        <v>1</v>
      </c>
      <c r="B2" s="19">
        <v>4.7252000000000001</v>
      </c>
      <c r="C2" s="19">
        <v>4.7285000000000004</v>
      </c>
      <c r="D2" s="19">
        <v>1000</v>
      </c>
      <c r="E2" s="22">
        <f>1000/D2</f>
        <v>1</v>
      </c>
      <c r="F2" s="23">
        <f>((C2-B2)*1000)*E2</f>
        <v>3.3000000000003027</v>
      </c>
      <c r="G2" s="24"/>
    </row>
    <row r="3" spans="1:54" x14ac:dyDescent="0.25">
      <c r="A3" s="19">
        <v>2</v>
      </c>
      <c r="B3" s="25">
        <v>5.1948999999999996</v>
      </c>
      <c r="C3" s="25">
        <v>5.1966999999999999</v>
      </c>
      <c r="D3" s="19">
        <v>750</v>
      </c>
      <c r="E3" s="22">
        <f t="shared" ref="E3:E29" si="0">1000/D3</f>
        <v>1.3333333333333333</v>
      </c>
      <c r="F3" s="23">
        <f t="shared" ref="F3:F29" si="1">((C3-B3)*1000)*E3</f>
        <v>2.4000000000003276</v>
      </c>
      <c r="G3" s="24"/>
      <c r="I3" s="19" t="s">
        <v>47</v>
      </c>
      <c r="J3" s="19" t="s">
        <v>52</v>
      </c>
      <c r="K3" s="19" t="s">
        <v>90</v>
      </c>
      <c r="M3" s="19" t="s">
        <v>49</v>
      </c>
      <c r="V3" s="19" t="s">
        <v>47</v>
      </c>
      <c r="W3" s="19" t="s">
        <v>52</v>
      </c>
      <c r="X3" s="19" t="s">
        <v>90</v>
      </c>
      <c r="Z3" s="19" t="s">
        <v>83</v>
      </c>
      <c r="AI3" s="19" t="s">
        <v>47</v>
      </c>
      <c r="AJ3" s="19" t="s">
        <v>52</v>
      </c>
      <c r="AK3" s="19" t="s">
        <v>90</v>
      </c>
      <c r="AM3" s="19" t="s">
        <v>89</v>
      </c>
      <c r="AV3" s="19" t="s">
        <v>47</v>
      </c>
      <c r="AW3" s="19" t="s">
        <v>52</v>
      </c>
      <c r="AX3" s="19" t="s">
        <v>90</v>
      </c>
      <c r="AY3" s="19" t="s">
        <v>56</v>
      </c>
      <c r="BA3" s="19" t="s">
        <v>56</v>
      </c>
    </row>
    <row r="4" spans="1:54" x14ac:dyDescent="0.25">
      <c r="A4" s="19">
        <v>3</v>
      </c>
      <c r="B4" s="25">
        <v>5.1947000000000001</v>
      </c>
      <c r="C4" s="25">
        <v>5.1970000000000001</v>
      </c>
      <c r="D4" s="19">
        <v>500</v>
      </c>
      <c r="E4" s="22">
        <f t="shared" si="0"/>
        <v>2</v>
      </c>
      <c r="F4" s="23">
        <f t="shared" si="1"/>
        <v>4.5999999999999375</v>
      </c>
      <c r="G4" s="24"/>
      <c r="I4" s="19">
        <v>1</v>
      </c>
      <c r="J4" s="19">
        <v>14</v>
      </c>
      <c r="K4" s="22">
        <f>J4*0.0483</f>
        <v>0.67620000000000002</v>
      </c>
      <c r="M4" s="19" t="s">
        <v>50</v>
      </c>
      <c r="N4" s="19" t="s">
        <v>51</v>
      </c>
      <c r="V4" s="19">
        <v>1</v>
      </c>
      <c r="W4" s="19">
        <v>77</v>
      </c>
      <c r="X4" s="22">
        <f>W4*0.0433</f>
        <v>3.3340999999999998</v>
      </c>
      <c r="Z4" s="19" t="s">
        <v>50</v>
      </c>
      <c r="AA4" s="19" t="s">
        <v>51</v>
      </c>
      <c r="AI4" s="19">
        <v>1</v>
      </c>
      <c r="AJ4" s="19">
        <v>68</v>
      </c>
      <c r="AK4" s="22">
        <f>AJ4*0.0509</f>
        <v>3.4611999999999998</v>
      </c>
      <c r="AM4" s="19" t="s">
        <v>50</v>
      </c>
      <c r="AN4" s="19" t="s">
        <v>51</v>
      </c>
      <c r="AV4" s="19">
        <v>1</v>
      </c>
      <c r="AW4" s="19">
        <v>139</v>
      </c>
      <c r="AX4" s="24">
        <f>AW4*10*0.0483</f>
        <v>67.137</v>
      </c>
      <c r="AY4" s="22">
        <f t="shared" ref="AY4:AY31" si="2">AX4*0.01*E2</f>
        <v>0.67137000000000002</v>
      </c>
      <c r="BA4" s="19" t="s">
        <v>50</v>
      </c>
      <c r="BB4" s="19" t="s">
        <v>51</v>
      </c>
    </row>
    <row r="5" spans="1:54" x14ac:dyDescent="0.25">
      <c r="A5" s="19">
        <v>4</v>
      </c>
      <c r="B5" s="25">
        <v>5.1776999999999997</v>
      </c>
      <c r="C5" s="25">
        <v>5.1806000000000001</v>
      </c>
      <c r="D5" s="31">
        <v>750</v>
      </c>
      <c r="E5" s="22">
        <f t="shared" si="0"/>
        <v>1.3333333333333333</v>
      </c>
      <c r="F5" s="23">
        <f t="shared" si="1"/>
        <v>3.866666666667129</v>
      </c>
      <c r="G5" s="24"/>
      <c r="I5" s="19">
        <v>2</v>
      </c>
      <c r="J5" s="19">
        <v>9</v>
      </c>
      <c r="K5" s="22">
        <f t="shared" ref="K5:K31" si="3">J5*0.0483</f>
        <v>0.43470000000000003</v>
      </c>
      <c r="M5" s="19">
        <v>1</v>
      </c>
      <c r="N5" s="19">
        <v>0</v>
      </c>
      <c r="V5" s="19">
        <v>2</v>
      </c>
      <c r="W5" s="19">
        <v>27</v>
      </c>
      <c r="X5" s="22">
        <f t="shared" ref="X5:X31" si="4">W5*0.0433</f>
        <v>1.1691</v>
      </c>
      <c r="Z5" s="19">
        <v>0</v>
      </c>
      <c r="AA5" s="19">
        <v>0</v>
      </c>
      <c r="AI5" s="19">
        <v>2</v>
      </c>
      <c r="AJ5" s="19">
        <v>145</v>
      </c>
      <c r="AK5" s="22">
        <f t="shared" ref="AK5:AK31" si="5">AJ5*0.0509</f>
        <v>7.3805000000000005</v>
      </c>
      <c r="AM5" s="19">
        <v>0</v>
      </c>
      <c r="AN5" s="19">
        <v>0</v>
      </c>
      <c r="AV5" s="19">
        <v>2</v>
      </c>
      <c r="AW5" s="19">
        <v>71</v>
      </c>
      <c r="AX5" s="24">
        <f t="shared" ref="AX5:AX31" si="6">AW5*10*0.0483</f>
        <v>34.292999999999999</v>
      </c>
      <c r="AY5" s="22">
        <f t="shared" si="2"/>
        <v>0.45723999999999998</v>
      </c>
      <c r="BA5" s="19">
        <v>1</v>
      </c>
      <c r="BB5" s="19">
        <v>0</v>
      </c>
    </row>
    <row r="6" spans="1:54" x14ac:dyDescent="0.25">
      <c r="A6" s="19">
        <v>5</v>
      </c>
      <c r="B6" s="25">
        <v>3.3317000000000001</v>
      </c>
      <c r="C6" s="25">
        <v>3.3372999999999999</v>
      </c>
      <c r="D6" s="31">
        <v>500</v>
      </c>
      <c r="E6" s="22">
        <f t="shared" si="0"/>
        <v>2</v>
      </c>
      <c r="F6" s="23">
        <f t="shared" si="1"/>
        <v>11.199999999999655</v>
      </c>
      <c r="G6" s="24"/>
      <c r="I6" s="19">
        <v>3</v>
      </c>
      <c r="J6" s="19">
        <v>9</v>
      </c>
      <c r="K6" s="22">
        <f t="shared" si="3"/>
        <v>0.43470000000000003</v>
      </c>
      <c r="M6" s="19">
        <v>22</v>
      </c>
      <c r="N6" s="19">
        <v>1</v>
      </c>
      <c r="V6" s="19">
        <v>3</v>
      </c>
      <c r="W6" s="19">
        <v>47</v>
      </c>
      <c r="X6" s="22">
        <f t="shared" si="4"/>
        <v>2.0350999999999999</v>
      </c>
      <c r="Z6" s="19">
        <v>23</v>
      </c>
      <c r="AA6" s="19">
        <v>2</v>
      </c>
      <c r="AI6" s="19">
        <v>3</v>
      </c>
      <c r="AJ6" s="19">
        <v>44</v>
      </c>
      <c r="AK6" s="22">
        <f t="shared" si="5"/>
        <v>2.2396000000000003</v>
      </c>
      <c r="AM6" s="19">
        <v>26</v>
      </c>
      <c r="AN6" s="19">
        <v>2</v>
      </c>
      <c r="AV6" s="19">
        <v>3</v>
      </c>
      <c r="AW6" s="19">
        <v>111</v>
      </c>
      <c r="AX6" s="24">
        <f t="shared" si="6"/>
        <v>53.613</v>
      </c>
      <c r="AY6" s="22">
        <f t="shared" si="2"/>
        <v>1.07226</v>
      </c>
      <c r="BA6" s="19">
        <v>22</v>
      </c>
      <c r="BB6" s="19">
        <v>1</v>
      </c>
    </row>
    <row r="7" spans="1:54" x14ac:dyDescent="0.25">
      <c r="A7" s="19">
        <v>6</v>
      </c>
      <c r="B7" s="25">
        <v>5.0049000000000001</v>
      </c>
      <c r="C7" s="25">
        <v>5.0075000000000003</v>
      </c>
      <c r="D7" s="31">
        <v>1000</v>
      </c>
      <c r="E7" s="22">
        <f t="shared" si="0"/>
        <v>1</v>
      </c>
      <c r="F7" s="23">
        <f t="shared" si="1"/>
        <v>2.6000000000001577</v>
      </c>
      <c r="G7" s="24"/>
      <c r="I7" s="19">
        <v>4</v>
      </c>
      <c r="J7" s="31">
        <v>6</v>
      </c>
      <c r="K7" s="22">
        <f t="shared" si="3"/>
        <v>0.2898</v>
      </c>
      <c r="M7" s="19">
        <v>42</v>
      </c>
      <c r="N7" s="19">
        <v>2</v>
      </c>
      <c r="V7" s="19">
        <v>4</v>
      </c>
      <c r="W7" s="31">
        <v>-8</v>
      </c>
      <c r="X7" s="22">
        <v>0</v>
      </c>
      <c r="Z7" s="19">
        <v>83</v>
      </c>
      <c r="AA7" s="19">
        <v>5</v>
      </c>
      <c r="AI7" s="19">
        <v>4</v>
      </c>
      <c r="AJ7" s="31">
        <v>43</v>
      </c>
      <c r="AK7" s="22">
        <f t="shared" si="5"/>
        <v>2.1886999999999999</v>
      </c>
      <c r="AM7" s="19">
        <v>96</v>
      </c>
      <c r="AN7" s="19">
        <v>5</v>
      </c>
      <c r="AV7" s="19">
        <v>4</v>
      </c>
      <c r="AW7" s="31">
        <v>67</v>
      </c>
      <c r="AX7" s="24">
        <f t="shared" si="6"/>
        <v>32.361000000000004</v>
      </c>
      <c r="AY7" s="22">
        <f t="shared" si="2"/>
        <v>0.43148000000000009</v>
      </c>
      <c r="BA7" s="19">
        <v>42</v>
      </c>
      <c r="BB7" s="19">
        <v>2</v>
      </c>
    </row>
    <row r="8" spans="1:54" x14ac:dyDescent="0.25">
      <c r="A8" s="19">
        <v>7</v>
      </c>
      <c r="B8" s="25">
        <v>5.1769999999999996</v>
      </c>
      <c r="C8" s="25">
        <v>5.1829999999999998</v>
      </c>
      <c r="D8" s="31">
        <v>500</v>
      </c>
      <c r="E8" s="22">
        <f t="shared" si="0"/>
        <v>2</v>
      </c>
      <c r="F8" s="23">
        <f t="shared" si="1"/>
        <v>12.000000000000455</v>
      </c>
      <c r="G8" s="24"/>
      <c r="I8" s="19">
        <v>5</v>
      </c>
      <c r="J8" s="31">
        <v>14</v>
      </c>
      <c r="K8" s="22">
        <f t="shared" si="3"/>
        <v>0.67620000000000002</v>
      </c>
      <c r="M8" s="19">
        <v>106</v>
      </c>
      <c r="N8" s="19">
        <v>5</v>
      </c>
      <c r="V8" s="19">
        <v>5</v>
      </c>
      <c r="W8" s="31">
        <v>-7</v>
      </c>
      <c r="X8" s="22">
        <v>0</v>
      </c>
      <c r="Z8" s="19">
        <v>218</v>
      </c>
      <c r="AA8" s="19">
        <v>10</v>
      </c>
      <c r="AI8" s="19">
        <v>5</v>
      </c>
      <c r="AJ8" s="31">
        <v>7</v>
      </c>
      <c r="AK8" s="22">
        <f t="shared" si="5"/>
        <v>0.35630000000000001</v>
      </c>
      <c r="AM8" s="31">
        <v>130</v>
      </c>
      <c r="AN8" s="19">
        <v>10</v>
      </c>
      <c r="AV8" s="19">
        <v>5</v>
      </c>
      <c r="AW8" s="31">
        <v>77</v>
      </c>
      <c r="AX8" s="24">
        <f t="shared" si="6"/>
        <v>37.191000000000003</v>
      </c>
      <c r="AY8" s="22">
        <f t="shared" si="2"/>
        <v>0.74382000000000004</v>
      </c>
      <c r="BA8" s="19">
        <v>106</v>
      </c>
      <c r="BB8" s="19">
        <v>5</v>
      </c>
    </row>
    <row r="9" spans="1:54" x14ac:dyDescent="0.25">
      <c r="A9" s="19">
        <v>8</v>
      </c>
      <c r="B9" s="25">
        <v>3.3616999999999999</v>
      </c>
      <c r="C9" s="25">
        <v>3.3641000000000001</v>
      </c>
      <c r="D9" s="31">
        <v>500</v>
      </c>
      <c r="E9" s="22">
        <f t="shared" si="0"/>
        <v>2</v>
      </c>
      <c r="F9" s="23">
        <f t="shared" si="1"/>
        <v>4.8000000000003595</v>
      </c>
      <c r="G9" s="24"/>
      <c r="I9" s="19">
        <v>6</v>
      </c>
      <c r="J9" s="31">
        <v>14</v>
      </c>
      <c r="K9" s="22">
        <f t="shared" si="3"/>
        <v>0.67620000000000002</v>
      </c>
      <c r="M9" s="19">
        <v>210</v>
      </c>
      <c r="N9" s="19">
        <v>10</v>
      </c>
      <c r="V9" s="19">
        <v>6</v>
      </c>
      <c r="W9" s="31">
        <v>34</v>
      </c>
      <c r="X9" s="22">
        <f t="shared" si="4"/>
        <v>1.4722</v>
      </c>
      <c r="Z9" s="19">
        <v>438</v>
      </c>
      <c r="AA9" s="19">
        <v>20</v>
      </c>
      <c r="AI9" s="19">
        <v>6</v>
      </c>
      <c r="AJ9" s="31">
        <v>216</v>
      </c>
      <c r="AK9" s="22">
        <f t="shared" si="5"/>
        <v>10.994400000000001</v>
      </c>
      <c r="AM9" s="31">
        <v>1968</v>
      </c>
      <c r="AN9" s="31">
        <v>100</v>
      </c>
      <c r="AV9" s="19">
        <v>6</v>
      </c>
      <c r="AW9" s="31">
        <v>167</v>
      </c>
      <c r="AX9" s="24">
        <f t="shared" si="6"/>
        <v>80.661000000000001</v>
      </c>
      <c r="AY9" s="22">
        <f t="shared" si="2"/>
        <v>0.80661000000000005</v>
      </c>
      <c r="BA9" s="19">
        <v>210</v>
      </c>
      <c r="BB9" s="19">
        <v>10</v>
      </c>
    </row>
    <row r="10" spans="1:54" x14ac:dyDescent="0.25">
      <c r="A10" s="19">
        <v>9</v>
      </c>
      <c r="B10" s="25">
        <v>4.9131</v>
      </c>
      <c r="C10" s="25">
        <v>4.9204999999999997</v>
      </c>
      <c r="D10" s="31">
        <v>200</v>
      </c>
      <c r="E10" s="22">
        <f t="shared" si="0"/>
        <v>5</v>
      </c>
      <c r="F10" s="23">
        <f t="shared" si="1"/>
        <v>36.999999999998145</v>
      </c>
      <c r="G10" s="24"/>
      <c r="I10" s="19">
        <v>7</v>
      </c>
      <c r="J10" s="31">
        <v>7</v>
      </c>
      <c r="K10" s="22">
        <f t="shared" si="3"/>
        <v>0.33810000000000001</v>
      </c>
      <c r="M10" s="19">
        <v>307</v>
      </c>
      <c r="N10" s="19">
        <v>15</v>
      </c>
      <c r="V10" s="19">
        <v>7</v>
      </c>
      <c r="W10" s="31">
        <v>827</v>
      </c>
      <c r="X10" s="22">
        <f t="shared" si="4"/>
        <v>35.809100000000001</v>
      </c>
      <c r="Z10" s="19">
        <v>717</v>
      </c>
      <c r="AA10" s="19">
        <v>30</v>
      </c>
      <c r="AI10" s="19">
        <v>7</v>
      </c>
      <c r="AJ10" s="31">
        <v>497</v>
      </c>
      <c r="AK10" s="22">
        <f t="shared" si="5"/>
        <v>25.2973</v>
      </c>
      <c r="AV10" s="19">
        <v>7</v>
      </c>
      <c r="AW10" s="31">
        <v>187</v>
      </c>
      <c r="AX10" s="24">
        <f t="shared" si="6"/>
        <v>90.320999999999998</v>
      </c>
      <c r="AY10" s="22">
        <f t="shared" si="2"/>
        <v>1.8064199999999999</v>
      </c>
      <c r="BA10" s="19">
        <v>307</v>
      </c>
      <c r="BB10" s="19">
        <v>15</v>
      </c>
    </row>
    <row r="11" spans="1:54" x14ac:dyDescent="0.25">
      <c r="A11" s="19">
        <v>10</v>
      </c>
      <c r="B11" s="25">
        <v>5.0060000000000002</v>
      </c>
      <c r="C11" s="25">
        <v>5.0115999999999996</v>
      </c>
      <c r="D11" s="31">
        <v>200</v>
      </c>
      <c r="E11" s="22">
        <f t="shared" si="0"/>
        <v>5</v>
      </c>
      <c r="F11" s="23">
        <f t="shared" si="1"/>
        <v>27.999999999996916</v>
      </c>
      <c r="G11" s="24"/>
      <c r="I11" s="19">
        <v>8</v>
      </c>
      <c r="J11" s="31">
        <v>6</v>
      </c>
      <c r="K11" s="22">
        <f t="shared" si="3"/>
        <v>0.2898</v>
      </c>
      <c r="V11" s="19">
        <v>8</v>
      </c>
      <c r="W11" s="31">
        <v>55</v>
      </c>
      <c r="X11" s="22">
        <f t="shared" si="4"/>
        <v>2.3815</v>
      </c>
      <c r="AI11" s="19">
        <v>8</v>
      </c>
      <c r="AJ11" s="31">
        <v>24</v>
      </c>
      <c r="AK11" s="22">
        <f t="shared" si="5"/>
        <v>1.2216</v>
      </c>
      <c r="AV11" s="19">
        <v>8</v>
      </c>
      <c r="AW11" s="31">
        <v>87</v>
      </c>
      <c r="AX11" s="24">
        <f t="shared" si="6"/>
        <v>42.021000000000001</v>
      </c>
      <c r="AY11" s="22">
        <f t="shared" si="2"/>
        <v>0.84042000000000006</v>
      </c>
    </row>
    <row r="12" spans="1:54" x14ac:dyDescent="0.25">
      <c r="A12" s="19">
        <v>11</v>
      </c>
      <c r="B12" s="25">
        <v>4.9157999999999999</v>
      </c>
      <c r="C12" s="25">
        <v>4.9181999999999997</v>
      </c>
      <c r="D12" s="31">
        <v>850</v>
      </c>
      <c r="E12" s="22">
        <f t="shared" si="0"/>
        <v>1.1764705882352942</v>
      </c>
      <c r="F12" s="23">
        <f t="shared" si="1"/>
        <v>2.8235294117643952</v>
      </c>
      <c r="G12" s="24"/>
      <c r="I12" s="19">
        <v>9</v>
      </c>
      <c r="J12" s="31">
        <v>28</v>
      </c>
      <c r="K12" s="22">
        <f t="shared" si="3"/>
        <v>1.3524</v>
      </c>
      <c r="V12" s="19">
        <v>9</v>
      </c>
      <c r="W12" s="31">
        <v>88</v>
      </c>
      <c r="X12" s="22">
        <f t="shared" si="4"/>
        <v>3.8104</v>
      </c>
      <c r="AI12" s="19">
        <v>9</v>
      </c>
      <c r="AJ12" s="31">
        <v>16</v>
      </c>
      <c r="AK12" s="22">
        <f t="shared" si="5"/>
        <v>0.81440000000000001</v>
      </c>
      <c r="AV12" s="19">
        <v>9</v>
      </c>
      <c r="AW12" s="31">
        <v>121</v>
      </c>
      <c r="AX12" s="24">
        <f t="shared" si="6"/>
        <v>58.443000000000005</v>
      </c>
      <c r="AY12" s="22">
        <f t="shared" si="2"/>
        <v>2.9221500000000007</v>
      </c>
    </row>
    <row r="13" spans="1:54" x14ac:dyDescent="0.25">
      <c r="A13" s="19">
        <v>12</v>
      </c>
      <c r="B13" s="25">
        <v>3.3142999999999998</v>
      </c>
      <c r="C13" s="25">
        <v>3.3161</v>
      </c>
      <c r="D13" s="31">
        <v>1000</v>
      </c>
      <c r="E13" s="22">
        <f t="shared" si="0"/>
        <v>1</v>
      </c>
      <c r="F13" s="23">
        <f t="shared" si="1"/>
        <v>1.8000000000002458</v>
      </c>
      <c r="G13" s="24"/>
      <c r="I13" s="19">
        <v>10</v>
      </c>
      <c r="J13" s="31">
        <v>18</v>
      </c>
      <c r="K13" s="22">
        <f t="shared" si="3"/>
        <v>0.86940000000000006</v>
      </c>
      <c r="V13" s="19">
        <v>10</v>
      </c>
      <c r="W13" s="31">
        <v>50</v>
      </c>
      <c r="X13" s="22">
        <f t="shared" si="4"/>
        <v>2.165</v>
      </c>
      <c r="AI13" s="19">
        <v>10</v>
      </c>
      <c r="AJ13" s="31">
        <v>106</v>
      </c>
      <c r="AK13" s="22">
        <f t="shared" si="5"/>
        <v>5.3954000000000004</v>
      </c>
      <c r="AV13" s="19">
        <v>10</v>
      </c>
      <c r="AW13" s="31">
        <v>74</v>
      </c>
      <c r="AX13" s="24">
        <f t="shared" si="6"/>
        <v>35.742000000000004</v>
      </c>
      <c r="AY13" s="22">
        <f t="shared" si="2"/>
        <v>1.7871000000000004</v>
      </c>
    </row>
    <row r="14" spans="1:54" x14ac:dyDescent="0.25">
      <c r="A14" s="19">
        <v>13</v>
      </c>
      <c r="B14" s="25">
        <v>5.0050999999999997</v>
      </c>
      <c r="C14" s="25">
        <v>5.0110000000000001</v>
      </c>
      <c r="D14" s="31">
        <v>300</v>
      </c>
      <c r="E14" s="22">
        <f t="shared" si="0"/>
        <v>3.3333333333333335</v>
      </c>
      <c r="F14" s="23">
        <f t="shared" si="1"/>
        <v>19.666666666668203</v>
      </c>
      <c r="G14" s="24"/>
      <c r="I14" s="19">
        <v>11</v>
      </c>
      <c r="J14" s="31">
        <v>6</v>
      </c>
      <c r="K14" s="22">
        <f t="shared" si="3"/>
        <v>0.2898</v>
      </c>
      <c r="V14" s="19">
        <v>11</v>
      </c>
      <c r="W14" s="31">
        <v>55</v>
      </c>
      <c r="X14" s="22">
        <f t="shared" si="4"/>
        <v>2.3815</v>
      </c>
      <c r="AI14" s="19">
        <v>11</v>
      </c>
      <c r="AJ14" s="31">
        <v>-6</v>
      </c>
      <c r="AK14" s="22">
        <v>0</v>
      </c>
      <c r="AV14" s="19">
        <v>11</v>
      </c>
      <c r="AW14" s="31">
        <v>60</v>
      </c>
      <c r="AX14" s="24">
        <f t="shared" si="6"/>
        <v>28.98</v>
      </c>
      <c r="AY14" s="22">
        <f t="shared" si="2"/>
        <v>0.34094117647058825</v>
      </c>
    </row>
    <row r="15" spans="1:54" x14ac:dyDescent="0.25">
      <c r="A15" s="19">
        <v>14</v>
      </c>
      <c r="B15" s="25">
        <v>4.9847999999999999</v>
      </c>
      <c r="C15" s="25">
        <v>4.9907000000000004</v>
      </c>
      <c r="D15" s="31">
        <v>400</v>
      </c>
      <c r="E15" s="22">
        <f t="shared" si="0"/>
        <v>2.5</v>
      </c>
      <c r="F15" s="23">
        <f t="shared" si="1"/>
        <v>14.750000000001151</v>
      </c>
      <c r="G15" s="24"/>
      <c r="I15" s="19">
        <v>12</v>
      </c>
      <c r="J15" s="31">
        <v>5</v>
      </c>
      <c r="K15" s="22">
        <f t="shared" si="3"/>
        <v>0.24150000000000002</v>
      </c>
      <c r="V15" s="19">
        <v>12</v>
      </c>
      <c r="W15" s="31">
        <v>27</v>
      </c>
      <c r="X15" s="22">
        <f t="shared" si="4"/>
        <v>1.1691</v>
      </c>
      <c r="AI15" s="19">
        <v>12</v>
      </c>
      <c r="AJ15" s="31">
        <v>-16</v>
      </c>
      <c r="AK15" s="22">
        <v>0</v>
      </c>
      <c r="AV15" s="19">
        <v>12</v>
      </c>
      <c r="AW15" s="31">
        <v>43</v>
      </c>
      <c r="AX15" s="24">
        <f t="shared" si="6"/>
        <v>20.769000000000002</v>
      </c>
      <c r="AY15" s="22">
        <f t="shared" si="2"/>
        <v>0.20769000000000001</v>
      </c>
    </row>
    <row r="16" spans="1:54" x14ac:dyDescent="0.25">
      <c r="A16" s="19">
        <v>15</v>
      </c>
      <c r="B16" s="25">
        <v>3.3193000000000001</v>
      </c>
      <c r="C16" s="25">
        <v>3.3214999999999999</v>
      </c>
      <c r="D16" s="31">
        <v>1000</v>
      </c>
      <c r="E16" s="22">
        <f t="shared" si="0"/>
        <v>1</v>
      </c>
      <c r="F16" s="23">
        <f t="shared" si="1"/>
        <v>2.1999999999997577</v>
      </c>
      <c r="G16" s="24"/>
      <c r="I16" s="19">
        <v>13</v>
      </c>
      <c r="J16" s="31">
        <v>8</v>
      </c>
      <c r="K16" s="22">
        <f t="shared" si="3"/>
        <v>0.38640000000000002</v>
      </c>
      <c r="V16" s="19">
        <v>13</v>
      </c>
      <c r="W16" s="31">
        <v>0</v>
      </c>
      <c r="X16" s="22">
        <f t="shared" si="4"/>
        <v>0</v>
      </c>
      <c r="AI16" s="19">
        <v>13</v>
      </c>
      <c r="AJ16" s="31">
        <v>-17</v>
      </c>
      <c r="AK16" s="22">
        <v>0</v>
      </c>
      <c r="AV16" s="19">
        <v>13</v>
      </c>
      <c r="AW16" s="31">
        <v>153</v>
      </c>
      <c r="AX16" s="24">
        <f t="shared" si="6"/>
        <v>73.899000000000001</v>
      </c>
      <c r="AY16" s="22">
        <f t="shared" si="2"/>
        <v>2.4633000000000003</v>
      </c>
    </row>
    <row r="17" spans="1:51" x14ac:dyDescent="0.25">
      <c r="A17" s="19">
        <v>16</v>
      </c>
      <c r="B17" s="25">
        <v>5.1942000000000004</v>
      </c>
      <c r="C17" s="25">
        <v>5.1990999999999996</v>
      </c>
      <c r="D17" s="31">
        <v>500</v>
      </c>
      <c r="E17" s="22">
        <f t="shared" si="0"/>
        <v>2</v>
      </c>
      <c r="F17" s="23">
        <f t="shared" si="1"/>
        <v>9.7999999999984766</v>
      </c>
      <c r="G17" s="24"/>
      <c r="I17" s="19">
        <v>14</v>
      </c>
      <c r="J17" s="31">
        <v>26</v>
      </c>
      <c r="K17" s="22">
        <f t="shared" si="3"/>
        <v>1.2558</v>
      </c>
      <c r="V17" s="19">
        <v>14</v>
      </c>
      <c r="W17" s="31">
        <v>37</v>
      </c>
      <c r="X17" s="22">
        <f t="shared" si="4"/>
        <v>1.6020999999999999</v>
      </c>
      <c r="AI17" s="19">
        <v>14</v>
      </c>
      <c r="AJ17" s="31">
        <v>46</v>
      </c>
      <c r="AK17" s="22">
        <f t="shared" si="5"/>
        <v>2.3414000000000001</v>
      </c>
      <c r="AV17" s="19">
        <v>14</v>
      </c>
      <c r="AW17" s="31">
        <v>234</v>
      </c>
      <c r="AX17" s="24">
        <f t="shared" si="6"/>
        <v>113.02200000000001</v>
      </c>
      <c r="AY17" s="22">
        <f t="shared" si="2"/>
        <v>2.8255499999999998</v>
      </c>
    </row>
    <row r="18" spans="1:51" x14ac:dyDescent="0.25">
      <c r="A18" s="19">
        <v>17</v>
      </c>
      <c r="B18" s="25">
        <v>5.1779000000000002</v>
      </c>
      <c r="C18" s="25">
        <v>5.1820000000000004</v>
      </c>
      <c r="D18" s="31">
        <v>750</v>
      </c>
      <c r="E18" s="22">
        <f t="shared" si="0"/>
        <v>1.3333333333333333</v>
      </c>
      <c r="F18" s="23">
        <f t="shared" si="1"/>
        <v>5.4666666666669528</v>
      </c>
      <c r="G18" s="24"/>
      <c r="I18" s="19">
        <v>15</v>
      </c>
      <c r="J18" s="31">
        <v>9</v>
      </c>
      <c r="K18" s="22">
        <f t="shared" si="3"/>
        <v>0.43470000000000003</v>
      </c>
      <c r="V18" s="19">
        <v>15</v>
      </c>
      <c r="W18" s="31">
        <v>0</v>
      </c>
      <c r="X18" s="22">
        <f t="shared" si="4"/>
        <v>0</v>
      </c>
      <c r="AI18" s="19">
        <v>15</v>
      </c>
      <c r="AJ18" s="31">
        <v>83</v>
      </c>
      <c r="AK18" s="22">
        <f t="shared" si="5"/>
        <v>4.2247000000000003</v>
      </c>
      <c r="AV18" s="19">
        <v>15</v>
      </c>
      <c r="AW18" s="31">
        <v>107</v>
      </c>
      <c r="AX18" s="24">
        <f t="shared" si="6"/>
        <v>51.681000000000004</v>
      </c>
      <c r="AY18" s="22">
        <f t="shared" si="2"/>
        <v>0.5168100000000001</v>
      </c>
    </row>
    <row r="19" spans="1:51" x14ac:dyDescent="0.25">
      <c r="A19" s="19">
        <v>18</v>
      </c>
      <c r="B19" s="25">
        <v>5.0042</v>
      </c>
      <c r="C19" s="25">
        <v>5.0083000000000002</v>
      </c>
      <c r="D19" s="31">
        <v>500</v>
      </c>
      <c r="E19" s="22">
        <f t="shared" si="0"/>
        <v>2</v>
      </c>
      <c r="F19" s="23">
        <f t="shared" si="1"/>
        <v>8.2000000000004292</v>
      </c>
      <c r="G19" s="24"/>
      <c r="I19" s="19">
        <v>16</v>
      </c>
      <c r="J19" s="31">
        <v>13</v>
      </c>
      <c r="K19" s="22">
        <f t="shared" si="3"/>
        <v>0.62790000000000001</v>
      </c>
      <c r="V19" s="19">
        <v>16</v>
      </c>
      <c r="W19" s="31">
        <v>20</v>
      </c>
      <c r="X19" s="22">
        <f t="shared" si="4"/>
        <v>0.86599999999999999</v>
      </c>
      <c r="AI19" s="19">
        <v>16</v>
      </c>
      <c r="AJ19" s="31">
        <v>94</v>
      </c>
      <c r="AK19" s="22">
        <f t="shared" si="5"/>
        <v>4.7846000000000002</v>
      </c>
      <c r="AV19" s="19">
        <v>16</v>
      </c>
      <c r="AW19" s="31">
        <v>203</v>
      </c>
      <c r="AX19" s="24">
        <f t="shared" si="6"/>
        <v>98.049000000000007</v>
      </c>
      <c r="AY19" s="22">
        <f t="shared" si="2"/>
        <v>1.9609800000000002</v>
      </c>
    </row>
    <row r="20" spans="1:51" x14ac:dyDescent="0.25">
      <c r="A20" s="19">
        <v>19</v>
      </c>
      <c r="B20" s="25">
        <v>4.9869000000000003</v>
      </c>
      <c r="C20" s="25">
        <v>4.9934000000000003</v>
      </c>
      <c r="D20" s="31">
        <v>250</v>
      </c>
      <c r="E20" s="22">
        <f t="shared" si="0"/>
        <v>4</v>
      </c>
      <c r="F20" s="23">
        <f t="shared" si="1"/>
        <v>25.999999999999801</v>
      </c>
      <c r="G20" s="24"/>
      <c r="I20" s="19">
        <v>17</v>
      </c>
      <c r="J20" s="31">
        <v>7</v>
      </c>
      <c r="K20" s="22">
        <f t="shared" si="3"/>
        <v>0.33810000000000001</v>
      </c>
      <c r="V20" s="19">
        <v>17</v>
      </c>
      <c r="W20" s="31">
        <v>10</v>
      </c>
      <c r="X20" s="22">
        <f t="shared" si="4"/>
        <v>0.433</v>
      </c>
      <c r="AI20" s="19">
        <v>17</v>
      </c>
      <c r="AJ20" s="31">
        <v>19</v>
      </c>
      <c r="AK20" s="22">
        <f t="shared" si="5"/>
        <v>0.96710000000000007</v>
      </c>
      <c r="AV20" s="19">
        <v>17</v>
      </c>
      <c r="AW20" s="31">
        <v>120</v>
      </c>
      <c r="AX20" s="24">
        <f t="shared" si="6"/>
        <v>57.96</v>
      </c>
      <c r="AY20" s="22">
        <f t="shared" si="2"/>
        <v>0.77279999999999993</v>
      </c>
    </row>
    <row r="21" spans="1:51" x14ac:dyDescent="0.25">
      <c r="A21" s="19">
        <v>20</v>
      </c>
      <c r="B21" s="25">
        <v>5.1772999999999998</v>
      </c>
      <c r="C21" s="25">
        <v>5.1805000000000003</v>
      </c>
      <c r="D21" s="31">
        <v>600</v>
      </c>
      <c r="E21" s="22">
        <f t="shared" si="0"/>
        <v>1.6666666666666667</v>
      </c>
      <c r="F21" s="23">
        <f t="shared" si="1"/>
        <v>5.3333333333342265</v>
      </c>
      <c r="G21" s="24"/>
      <c r="I21" s="19">
        <v>18</v>
      </c>
      <c r="J21" s="31">
        <v>23</v>
      </c>
      <c r="K21" s="22">
        <f t="shared" si="3"/>
        <v>1.1109</v>
      </c>
      <c r="V21" s="19">
        <v>18</v>
      </c>
      <c r="W21" s="31">
        <v>45</v>
      </c>
      <c r="X21" s="22">
        <f t="shared" si="4"/>
        <v>1.9484999999999999</v>
      </c>
      <c r="AI21" s="19">
        <v>18</v>
      </c>
      <c r="AJ21" s="31">
        <v>51</v>
      </c>
      <c r="AK21" s="22">
        <f t="shared" si="5"/>
        <v>2.5958999999999999</v>
      </c>
      <c r="AN21" s="24"/>
      <c r="AV21" s="19">
        <v>18</v>
      </c>
      <c r="AW21" s="31">
        <v>181</v>
      </c>
      <c r="AX21" s="24">
        <f t="shared" si="6"/>
        <v>87.423000000000002</v>
      </c>
      <c r="AY21" s="22">
        <f t="shared" si="2"/>
        <v>1.7484600000000001</v>
      </c>
    </row>
    <row r="22" spans="1:51" x14ac:dyDescent="0.25">
      <c r="A22" s="19">
        <v>21</v>
      </c>
      <c r="B22" s="25">
        <v>4.9861000000000004</v>
      </c>
      <c r="C22" s="25">
        <v>4.9889000000000001</v>
      </c>
      <c r="D22" s="31">
        <v>1000</v>
      </c>
      <c r="E22" s="22">
        <f t="shared" si="0"/>
        <v>1</v>
      </c>
      <c r="F22" s="23">
        <f t="shared" si="1"/>
        <v>2.7999999999996916</v>
      </c>
      <c r="G22" s="24"/>
      <c r="I22" s="19">
        <v>19</v>
      </c>
      <c r="J22" s="31">
        <v>14</v>
      </c>
      <c r="K22" s="22">
        <f t="shared" si="3"/>
        <v>0.67620000000000002</v>
      </c>
      <c r="V22" s="19">
        <v>19</v>
      </c>
      <c r="W22" s="31">
        <v>79</v>
      </c>
      <c r="X22" s="22">
        <f t="shared" si="4"/>
        <v>3.4207000000000001</v>
      </c>
      <c r="AI22" s="19">
        <v>19</v>
      </c>
      <c r="AJ22" s="31">
        <v>71</v>
      </c>
      <c r="AK22" s="22">
        <f t="shared" si="5"/>
        <v>3.6139000000000001</v>
      </c>
      <c r="AN22" s="24"/>
      <c r="AV22" s="19">
        <v>19</v>
      </c>
      <c r="AW22" s="31">
        <v>157</v>
      </c>
      <c r="AX22" s="24">
        <f t="shared" si="6"/>
        <v>75.831000000000003</v>
      </c>
      <c r="AY22" s="22">
        <f t="shared" si="2"/>
        <v>3.0332400000000002</v>
      </c>
    </row>
    <row r="23" spans="1:51" x14ac:dyDescent="0.25">
      <c r="A23" s="19">
        <v>22</v>
      </c>
      <c r="B23" s="25">
        <v>5.0057</v>
      </c>
      <c r="C23" s="25">
        <v>5.0091000000000001</v>
      </c>
      <c r="D23" s="31">
        <v>1000</v>
      </c>
      <c r="E23" s="22">
        <f t="shared" si="0"/>
        <v>1</v>
      </c>
      <c r="F23" s="23">
        <f t="shared" si="1"/>
        <v>3.4000000000000696</v>
      </c>
      <c r="G23" s="24"/>
      <c r="I23" s="19">
        <v>20</v>
      </c>
      <c r="J23" s="31">
        <v>7</v>
      </c>
      <c r="K23" s="22">
        <f t="shared" si="3"/>
        <v>0.33810000000000001</v>
      </c>
      <c r="V23" s="19">
        <v>20</v>
      </c>
      <c r="W23" s="31">
        <v>12</v>
      </c>
      <c r="X23" s="22">
        <f t="shared" si="4"/>
        <v>0.51959999999999995</v>
      </c>
      <c r="AI23" s="19">
        <v>20</v>
      </c>
      <c r="AJ23" s="31">
        <v>47</v>
      </c>
      <c r="AK23" s="22">
        <f t="shared" si="5"/>
        <v>2.3923000000000001</v>
      </c>
      <c r="AN23" s="24"/>
      <c r="AV23" s="19">
        <v>20</v>
      </c>
      <c r="AW23" s="31">
        <v>97</v>
      </c>
      <c r="AX23" s="24">
        <f t="shared" si="6"/>
        <v>46.850999999999999</v>
      </c>
      <c r="AY23" s="22">
        <f t="shared" si="2"/>
        <v>0.78085000000000004</v>
      </c>
    </row>
    <row r="24" spans="1:51" x14ac:dyDescent="0.25">
      <c r="A24" s="19">
        <v>23</v>
      </c>
      <c r="B24" s="25">
        <v>4.9459</v>
      </c>
      <c r="C24" s="25">
        <v>4.9512</v>
      </c>
      <c r="D24" s="31">
        <v>350</v>
      </c>
      <c r="E24" s="22">
        <f t="shared" si="0"/>
        <v>2.8571428571428572</v>
      </c>
      <c r="F24" s="23">
        <f t="shared" si="1"/>
        <v>15.142857142857379</v>
      </c>
      <c r="G24" s="24"/>
      <c r="I24" s="19">
        <v>21</v>
      </c>
      <c r="J24" s="31">
        <v>7</v>
      </c>
      <c r="K24" s="22">
        <f t="shared" si="3"/>
        <v>0.33810000000000001</v>
      </c>
      <c r="V24" s="19">
        <v>21</v>
      </c>
      <c r="W24" s="31">
        <v>-27</v>
      </c>
      <c r="X24" s="22">
        <v>0</v>
      </c>
      <c r="AI24" s="19">
        <v>21</v>
      </c>
      <c r="AJ24" s="31">
        <v>11</v>
      </c>
      <c r="AK24" s="22">
        <f t="shared" si="5"/>
        <v>0.55990000000000006</v>
      </c>
      <c r="AN24" s="24"/>
      <c r="AV24" s="19">
        <v>21</v>
      </c>
      <c r="AW24" s="31">
        <v>125</v>
      </c>
      <c r="AX24" s="24">
        <f t="shared" si="6"/>
        <v>60.375</v>
      </c>
      <c r="AY24" s="22">
        <f t="shared" si="2"/>
        <v>0.60375000000000001</v>
      </c>
    </row>
    <row r="25" spans="1:51" x14ac:dyDescent="0.25">
      <c r="A25" s="19">
        <v>24</v>
      </c>
      <c r="B25" s="25">
        <v>4.9463999999999997</v>
      </c>
      <c r="C25" s="25">
        <v>4.9489000000000001</v>
      </c>
      <c r="D25" s="31">
        <v>1000</v>
      </c>
      <c r="E25" s="22">
        <f t="shared" si="0"/>
        <v>1</v>
      </c>
      <c r="F25" s="23">
        <f t="shared" si="1"/>
        <v>2.5000000000003908</v>
      </c>
      <c r="G25" s="24"/>
      <c r="I25" s="19">
        <v>22</v>
      </c>
      <c r="J25" s="31">
        <v>5</v>
      </c>
      <c r="K25" s="22">
        <f t="shared" si="3"/>
        <v>0.24150000000000002</v>
      </c>
      <c r="V25" s="19">
        <v>22</v>
      </c>
      <c r="W25" s="31">
        <v>49</v>
      </c>
      <c r="X25" s="22">
        <f t="shared" si="4"/>
        <v>2.1216999999999997</v>
      </c>
      <c r="AI25" s="19">
        <v>22</v>
      </c>
      <c r="AJ25" s="31">
        <v>497</v>
      </c>
      <c r="AK25" s="22">
        <f t="shared" si="5"/>
        <v>25.2973</v>
      </c>
      <c r="AN25" s="24"/>
      <c r="AV25" s="19">
        <v>22</v>
      </c>
      <c r="AW25" s="31">
        <v>82</v>
      </c>
      <c r="AX25" s="24">
        <f t="shared" si="6"/>
        <v>39.606000000000002</v>
      </c>
      <c r="AY25" s="22">
        <f t="shared" si="2"/>
        <v>0.39606000000000002</v>
      </c>
    </row>
    <row r="26" spans="1:51" x14ac:dyDescent="0.25">
      <c r="A26" s="19" t="s">
        <v>71</v>
      </c>
      <c r="B26" s="25">
        <v>4.9565999999999999</v>
      </c>
      <c r="C26" s="25">
        <v>4.9599000000000002</v>
      </c>
      <c r="D26" s="31">
        <v>500</v>
      </c>
      <c r="E26" s="22">
        <f t="shared" si="0"/>
        <v>2</v>
      </c>
      <c r="F26" s="23">
        <f t="shared" si="1"/>
        <v>6.6000000000006054</v>
      </c>
      <c r="G26" s="24"/>
      <c r="I26" s="19">
        <v>23</v>
      </c>
      <c r="J26" s="31">
        <v>12</v>
      </c>
      <c r="K26" s="22">
        <f t="shared" si="3"/>
        <v>0.5796</v>
      </c>
      <c r="V26" s="19">
        <v>23</v>
      </c>
      <c r="W26" s="31">
        <v>10</v>
      </c>
      <c r="X26" s="22">
        <f t="shared" si="4"/>
        <v>0.433</v>
      </c>
      <c r="AI26" s="19">
        <v>23</v>
      </c>
      <c r="AJ26" s="31">
        <v>26</v>
      </c>
      <c r="AK26" s="22">
        <f t="shared" si="5"/>
        <v>1.3233999999999999</v>
      </c>
      <c r="AN26" s="24"/>
      <c r="AV26" s="19">
        <v>23</v>
      </c>
      <c r="AW26" s="31">
        <v>163</v>
      </c>
      <c r="AX26" s="24">
        <f t="shared" si="6"/>
        <v>78.728999999999999</v>
      </c>
      <c r="AY26" s="22">
        <f t="shared" si="2"/>
        <v>2.2494000000000001</v>
      </c>
    </row>
    <row r="27" spans="1:51" x14ac:dyDescent="0.25">
      <c r="A27" s="19" t="s">
        <v>72</v>
      </c>
      <c r="B27" s="25">
        <v>4.7816000000000001</v>
      </c>
      <c r="C27" s="25">
        <v>4.7847999999999997</v>
      </c>
      <c r="D27" s="31">
        <v>500</v>
      </c>
      <c r="E27" s="22">
        <f t="shared" si="0"/>
        <v>2</v>
      </c>
      <c r="F27" s="23">
        <f t="shared" si="1"/>
        <v>6.3999999999992951</v>
      </c>
      <c r="G27" s="24"/>
      <c r="I27" s="19">
        <v>24</v>
      </c>
      <c r="J27" s="31">
        <v>110</v>
      </c>
      <c r="K27" s="22">
        <f t="shared" si="3"/>
        <v>5.3130000000000006</v>
      </c>
      <c r="V27" s="19">
        <v>24</v>
      </c>
      <c r="W27" s="31">
        <v>-39</v>
      </c>
      <c r="X27" s="22">
        <v>0</v>
      </c>
      <c r="AI27" s="19">
        <v>24</v>
      </c>
      <c r="AJ27" s="31">
        <v>87</v>
      </c>
      <c r="AK27" s="22">
        <f t="shared" si="5"/>
        <v>4.4283000000000001</v>
      </c>
      <c r="AN27" s="24"/>
      <c r="AV27" s="19">
        <v>24</v>
      </c>
      <c r="AW27" s="31">
        <v>28</v>
      </c>
      <c r="AX27" s="24">
        <f t="shared" si="6"/>
        <v>13.524000000000001</v>
      </c>
      <c r="AY27" s="22">
        <f t="shared" si="2"/>
        <v>0.13524</v>
      </c>
    </row>
    <row r="28" spans="1:51" x14ac:dyDescent="0.25">
      <c r="A28" s="19" t="s">
        <v>73</v>
      </c>
      <c r="B28" s="25">
        <v>4.7723000000000004</v>
      </c>
      <c r="C28" s="25">
        <v>4.7796000000000003</v>
      </c>
      <c r="D28" s="31">
        <v>500</v>
      </c>
      <c r="E28" s="22">
        <f t="shared" si="0"/>
        <v>2</v>
      </c>
      <c r="F28" s="23">
        <f t="shared" si="1"/>
        <v>14.599999999999724</v>
      </c>
      <c r="G28" s="24"/>
      <c r="I28" s="19" t="s">
        <v>71</v>
      </c>
      <c r="J28" s="31">
        <v>17</v>
      </c>
      <c r="K28" s="22">
        <f t="shared" si="3"/>
        <v>0.82110000000000005</v>
      </c>
      <c r="V28" s="19" t="s">
        <v>71</v>
      </c>
      <c r="W28" s="31">
        <v>10</v>
      </c>
      <c r="X28" s="22">
        <f t="shared" si="4"/>
        <v>0.433</v>
      </c>
      <c r="AI28" s="19" t="s">
        <v>71</v>
      </c>
      <c r="AJ28" s="31">
        <v>-3</v>
      </c>
      <c r="AK28" s="22">
        <v>0</v>
      </c>
      <c r="AN28" s="24"/>
      <c r="AV28" s="19" t="s">
        <v>71</v>
      </c>
      <c r="AW28" s="31">
        <v>47</v>
      </c>
      <c r="AX28" s="24">
        <f t="shared" si="6"/>
        <v>22.701000000000001</v>
      </c>
      <c r="AY28" s="22">
        <f t="shared" si="2"/>
        <v>0.45402000000000003</v>
      </c>
    </row>
    <row r="29" spans="1:51" x14ac:dyDescent="0.25">
      <c r="A29" s="19" t="s">
        <v>74</v>
      </c>
      <c r="B29" s="25">
        <v>5.1932</v>
      </c>
      <c r="C29" s="25">
        <v>5.2015000000000002</v>
      </c>
      <c r="D29" s="31">
        <v>250</v>
      </c>
      <c r="E29" s="22">
        <f t="shared" si="0"/>
        <v>4</v>
      </c>
      <c r="F29" s="23">
        <f t="shared" si="1"/>
        <v>33.200000000000784</v>
      </c>
      <c r="G29" s="24"/>
      <c r="I29" s="19" t="s">
        <v>72</v>
      </c>
      <c r="J29" s="31">
        <v>13</v>
      </c>
      <c r="K29" s="22">
        <f t="shared" si="3"/>
        <v>0.62790000000000001</v>
      </c>
      <c r="V29" s="19" t="s">
        <v>72</v>
      </c>
      <c r="W29" s="31">
        <v>-28</v>
      </c>
      <c r="X29" s="22">
        <v>0</v>
      </c>
      <c r="AI29" s="19" t="s">
        <v>72</v>
      </c>
      <c r="AJ29" s="31">
        <v>18</v>
      </c>
      <c r="AK29" s="22">
        <f t="shared" si="5"/>
        <v>0.91620000000000001</v>
      </c>
      <c r="AN29" s="24"/>
      <c r="AV29" s="19" t="s">
        <v>72</v>
      </c>
      <c r="AW29" s="31">
        <v>71</v>
      </c>
      <c r="AX29" s="24">
        <f t="shared" si="6"/>
        <v>34.292999999999999</v>
      </c>
      <c r="AY29" s="22">
        <f t="shared" si="2"/>
        <v>0.68586000000000003</v>
      </c>
    </row>
    <row r="30" spans="1:51" x14ac:dyDescent="0.25">
      <c r="A30" s="19" t="s">
        <v>79</v>
      </c>
      <c r="I30" s="19" t="s">
        <v>73</v>
      </c>
      <c r="J30" s="31">
        <v>8</v>
      </c>
      <c r="K30" s="22">
        <f t="shared" si="3"/>
        <v>0.38640000000000002</v>
      </c>
      <c r="V30" s="19" t="s">
        <v>73</v>
      </c>
      <c r="W30" s="31">
        <v>10</v>
      </c>
      <c r="X30" s="22">
        <f t="shared" si="4"/>
        <v>0.433</v>
      </c>
      <c r="AI30" s="19" t="s">
        <v>73</v>
      </c>
      <c r="AJ30" s="31">
        <v>5</v>
      </c>
      <c r="AK30" s="22">
        <f t="shared" si="5"/>
        <v>0.2545</v>
      </c>
      <c r="AN30" s="24"/>
      <c r="AV30" s="19" t="s">
        <v>73</v>
      </c>
      <c r="AW30" s="31">
        <v>103</v>
      </c>
      <c r="AX30" s="24">
        <f t="shared" si="6"/>
        <v>49.749000000000002</v>
      </c>
      <c r="AY30" s="22">
        <f t="shared" si="2"/>
        <v>0.99498000000000009</v>
      </c>
    </row>
    <row r="31" spans="1:51" x14ac:dyDescent="0.25">
      <c r="A31" s="19" t="s">
        <v>80</v>
      </c>
      <c r="I31" s="19" t="s">
        <v>74</v>
      </c>
      <c r="J31" s="31">
        <v>15</v>
      </c>
      <c r="K31" s="22">
        <f t="shared" si="3"/>
        <v>0.72450000000000003</v>
      </c>
      <c r="V31" s="19" t="s">
        <v>74</v>
      </c>
      <c r="W31" s="31">
        <v>12</v>
      </c>
      <c r="X31" s="22">
        <f t="shared" si="4"/>
        <v>0.51959999999999995</v>
      </c>
      <c r="AI31" s="19" t="s">
        <v>74</v>
      </c>
      <c r="AJ31" s="31">
        <v>120</v>
      </c>
      <c r="AK31" s="22">
        <f t="shared" si="5"/>
        <v>6.1080000000000005</v>
      </c>
      <c r="AN31" s="24"/>
      <c r="AV31" s="19" t="s">
        <v>74</v>
      </c>
      <c r="AW31" s="31">
        <v>98</v>
      </c>
      <c r="AX31" s="24">
        <f t="shared" si="6"/>
        <v>47.334000000000003</v>
      </c>
      <c r="AY31" s="22">
        <f t="shared" si="2"/>
        <v>1.8933600000000002</v>
      </c>
    </row>
    <row r="32" spans="1:51" x14ac:dyDescent="0.25">
      <c r="I32" s="19" t="s">
        <v>81</v>
      </c>
      <c r="K32" s="22"/>
      <c r="V32" s="19" t="s">
        <v>75</v>
      </c>
      <c r="X32" s="22"/>
      <c r="AI32" s="19" t="s">
        <v>75</v>
      </c>
      <c r="AK32" s="31"/>
      <c r="AN32" s="24"/>
      <c r="AV32" s="19" t="s">
        <v>75</v>
      </c>
      <c r="AW32" s="19" t="s">
        <v>77</v>
      </c>
    </row>
    <row r="33" spans="1:49" x14ac:dyDescent="0.25">
      <c r="I33" s="19" t="s">
        <v>82</v>
      </c>
      <c r="K33" s="22"/>
      <c r="V33" s="19" t="s">
        <v>76</v>
      </c>
      <c r="X33" s="22"/>
      <c r="AI33" s="19" t="s">
        <v>76</v>
      </c>
      <c r="AK33" s="31"/>
      <c r="AN33" s="24"/>
      <c r="AV33" s="19" t="s">
        <v>76</v>
      </c>
      <c r="AW33" s="19" t="s">
        <v>77</v>
      </c>
    </row>
    <row r="34" spans="1:49" x14ac:dyDescent="0.25">
      <c r="K34" s="22"/>
      <c r="X34" s="22"/>
      <c r="AK34" s="31"/>
      <c r="AN34" s="24"/>
    </row>
    <row r="35" spans="1:49" x14ac:dyDescent="0.25">
      <c r="B35" s="26" t="s">
        <v>10</v>
      </c>
      <c r="C35" s="26" t="s">
        <v>11</v>
      </c>
      <c r="D35" s="26" t="s">
        <v>12</v>
      </c>
      <c r="E35" s="26" t="s">
        <v>13</v>
      </c>
      <c r="F35" s="26" t="s">
        <v>14</v>
      </c>
      <c r="G35" s="26" t="s">
        <v>15</v>
      </c>
      <c r="I35" s="28"/>
      <c r="K35" s="22"/>
      <c r="V35" s="28"/>
      <c r="X35" s="22"/>
      <c r="AI35" s="28"/>
      <c r="AK35" s="31"/>
      <c r="AN35" s="24"/>
    </row>
    <row r="36" spans="1:49" x14ac:dyDescent="0.25">
      <c r="A36" s="19" t="s">
        <v>71</v>
      </c>
      <c r="B36" s="22">
        <f t="shared" ref="B36:B41" si="7">F26</f>
        <v>6.6000000000006054</v>
      </c>
      <c r="C36" s="22">
        <f t="shared" ref="C36:C41" si="8">AY28</f>
        <v>0.45402000000000003</v>
      </c>
      <c r="D36" s="22">
        <f t="shared" ref="D36:D41" si="9">K28</f>
        <v>0.82110000000000005</v>
      </c>
      <c r="E36" s="24">
        <f>AK28</f>
        <v>0</v>
      </c>
      <c r="F36" s="24">
        <f>X28</f>
        <v>0.433</v>
      </c>
      <c r="G36" s="27">
        <f>(E36+F36)/D36</f>
        <v>0.52734137133114112</v>
      </c>
      <c r="K36" s="22"/>
      <c r="X36" s="22"/>
      <c r="AK36" s="31"/>
      <c r="AN36" s="24"/>
    </row>
    <row r="37" spans="1:49" x14ac:dyDescent="0.25">
      <c r="A37" s="19" t="s">
        <v>72</v>
      </c>
      <c r="B37" s="22">
        <f t="shared" si="7"/>
        <v>6.3999999999992951</v>
      </c>
      <c r="C37" s="22">
        <f t="shared" si="8"/>
        <v>0.68586000000000003</v>
      </c>
      <c r="D37" s="22">
        <f t="shared" si="9"/>
        <v>0.62790000000000001</v>
      </c>
      <c r="E37" s="24">
        <f t="shared" ref="E37:E41" si="10">AK29</f>
        <v>0.91620000000000001</v>
      </c>
      <c r="F37" s="24">
        <f t="shared" ref="F37:F41" si="11">X29</f>
        <v>0</v>
      </c>
      <c r="G37" s="27">
        <f t="shared" ref="G37:G41" si="12">(E37+F37)/D37</f>
        <v>1.4591495461060677</v>
      </c>
      <c r="K37" s="22"/>
      <c r="X37" s="22"/>
      <c r="AK37" s="31"/>
      <c r="AN37" s="24"/>
    </row>
    <row r="38" spans="1:49" x14ac:dyDescent="0.25">
      <c r="A38" s="19" t="s">
        <v>73</v>
      </c>
      <c r="B38" s="22">
        <f t="shared" si="7"/>
        <v>14.599999999999724</v>
      </c>
      <c r="C38" s="22">
        <f t="shared" si="8"/>
        <v>0.99498000000000009</v>
      </c>
      <c r="D38" s="22">
        <f t="shared" si="9"/>
        <v>0.38640000000000002</v>
      </c>
      <c r="E38" s="24">
        <f t="shared" si="10"/>
        <v>0.2545</v>
      </c>
      <c r="F38" s="24">
        <f t="shared" si="11"/>
        <v>0.433</v>
      </c>
      <c r="G38" s="27">
        <f t="shared" si="12"/>
        <v>1.7792443064182193</v>
      </c>
      <c r="AN38" s="24"/>
    </row>
    <row r="39" spans="1:49" x14ac:dyDescent="0.25">
      <c r="A39" s="19" t="s">
        <v>74</v>
      </c>
      <c r="B39" s="22">
        <f t="shared" si="7"/>
        <v>33.200000000000784</v>
      </c>
      <c r="C39" s="22">
        <f t="shared" si="8"/>
        <v>1.8933600000000002</v>
      </c>
      <c r="D39" s="22">
        <f t="shared" si="9"/>
        <v>0.72450000000000003</v>
      </c>
      <c r="E39" s="24">
        <f t="shared" si="10"/>
        <v>6.1080000000000005</v>
      </c>
      <c r="F39" s="24">
        <f t="shared" si="11"/>
        <v>0.51959999999999995</v>
      </c>
      <c r="G39" s="27">
        <f t="shared" si="12"/>
        <v>9.1478260869565222</v>
      </c>
      <c r="AN39" s="24"/>
    </row>
    <row r="40" spans="1:49" x14ac:dyDescent="0.25">
      <c r="A40" s="19" t="s">
        <v>79</v>
      </c>
      <c r="B40" s="22">
        <f t="shared" si="7"/>
        <v>0</v>
      </c>
      <c r="C40" s="22">
        <f t="shared" si="8"/>
        <v>0</v>
      </c>
      <c r="D40" s="22">
        <f t="shared" si="9"/>
        <v>0</v>
      </c>
      <c r="E40" s="24">
        <f t="shared" si="10"/>
        <v>0</v>
      </c>
      <c r="F40" s="24">
        <f t="shared" si="11"/>
        <v>0</v>
      </c>
      <c r="G40" s="27" t="e">
        <f t="shared" si="12"/>
        <v>#DIV/0!</v>
      </c>
      <c r="AN40" s="24"/>
    </row>
    <row r="41" spans="1:49" x14ac:dyDescent="0.25">
      <c r="A41" s="19" t="s">
        <v>80</v>
      </c>
      <c r="B41" s="22">
        <f t="shared" si="7"/>
        <v>0</v>
      </c>
      <c r="C41" s="22">
        <f t="shared" si="8"/>
        <v>0</v>
      </c>
      <c r="D41" s="22">
        <f t="shared" si="9"/>
        <v>0</v>
      </c>
      <c r="E41" s="24">
        <f t="shared" si="10"/>
        <v>0</v>
      </c>
      <c r="F41" s="24">
        <f t="shared" si="11"/>
        <v>0</v>
      </c>
      <c r="G41" s="27" t="e">
        <f t="shared" si="12"/>
        <v>#DIV/0!</v>
      </c>
    </row>
    <row r="42" spans="1:49" x14ac:dyDescent="0.25">
      <c r="C42" s="31"/>
      <c r="D42" s="24"/>
      <c r="E42" s="24"/>
      <c r="F42" s="24"/>
      <c r="G42" s="24"/>
      <c r="AO42" s="24"/>
    </row>
    <row r="43" spans="1:49" x14ac:dyDescent="0.25">
      <c r="C43" s="32"/>
      <c r="D43" s="24"/>
      <c r="E43" s="24"/>
      <c r="F43" s="24"/>
      <c r="G43" s="24"/>
      <c r="AN43" s="24"/>
      <c r="AO43" s="24"/>
    </row>
    <row r="44" spans="1:49" x14ac:dyDescent="0.25">
      <c r="C44" s="31"/>
      <c r="D44" s="24"/>
      <c r="E44" s="24"/>
      <c r="F44" s="24"/>
      <c r="G44" s="24"/>
      <c r="AN44" s="24"/>
    </row>
    <row r="45" spans="1:49" x14ac:dyDescent="0.25">
      <c r="C45" s="31"/>
      <c r="D45" s="24"/>
      <c r="E45" s="24"/>
      <c r="F45" s="24"/>
      <c r="G45" s="24"/>
      <c r="AN45" s="24"/>
    </row>
    <row r="46" spans="1:49" x14ac:dyDescent="0.25">
      <c r="AN46" s="24"/>
    </row>
    <row r="47" spans="1:49" x14ac:dyDescent="0.25">
      <c r="AN47" s="24"/>
    </row>
    <row r="48" spans="1:49" x14ac:dyDescent="0.25">
      <c r="B48" s="25"/>
      <c r="C48" s="25"/>
      <c r="AN48" s="24"/>
    </row>
    <row r="49" spans="2:40" x14ac:dyDescent="0.25">
      <c r="B49" s="25"/>
      <c r="C49" s="25"/>
      <c r="AN49" s="24"/>
    </row>
    <row r="50" spans="2:40" x14ac:dyDescent="0.25">
      <c r="B50" s="25"/>
      <c r="C50" s="25"/>
      <c r="AN50" s="24"/>
    </row>
    <row r="51" spans="2:40" x14ac:dyDescent="0.25">
      <c r="B51" s="25"/>
      <c r="C51" s="25"/>
    </row>
    <row r="52" spans="2:40" x14ac:dyDescent="0.25">
      <c r="B52" s="33"/>
      <c r="C52" s="34" t="s">
        <v>12</v>
      </c>
      <c r="D52" s="34" t="s">
        <v>13</v>
      </c>
      <c r="E52" s="34" t="s">
        <v>14</v>
      </c>
      <c r="F52" s="34" t="s">
        <v>15</v>
      </c>
    </row>
    <row r="53" spans="2:40" x14ac:dyDescent="0.25">
      <c r="B53" s="35" t="s">
        <v>91</v>
      </c>
      <c r="C53" s="36">
        <v>1.4942</v>
      </c>
      <c r="D53" s="36">
        <v>1.9129</v>
      </c>
      <c r="E53" s="36">
        <v>10.1265</v>
      </c>
      <c r="F53" s="36">
        <f>(D53+E53)/C53</f>
        <v>8.0574220318565128</v>
      </c>
    </row>
    <row r="54" spans="2:40" x14ac:dyDescent="0.25">
      <c r="B54" s="37" t="s">
        <v>92</v>
      </c>
      <c r="C54" s="36">
        <v>378.85199999999998</v>
      </c>
      <c r="D54" s="36">
        <v>303.99600000000004</v>
      </c>
      <c r="E54" s="36">
        <v>130.93800000000002</v>
      </c>
      <c r="F54" s="36">
        <f t="shared" ref="F54:F56" si="13">(D54+E54)/C54</f>
        <v>1.1480314212410125</v>
      </c>
    </row>
    <row r="55" spans="2:40" x14ac:dyDescent="0.25">
      <c r="B55" s="35" t="s">
        <v>94</v>
      </c>
      <c r="C55" s="36">
        <v>375.96</v>
      </c>
      <c r="D55" s="36">
        <v>380.512</v>
      </c>
      <c r="E55" s="36">
        <v>138.47399999999999</v>
      </c>
      <c r="F55" s="36">
        <f t="shared" si="13"/>
        <v>1.3804287690179806</v>
      </c>
    </row>
    <row r="56" spans="2:40" x14ac:dyDescent="0.25">
      <c r="B56" s="35" t="s">
        <v>93</v>
      </c>
      <c r="C56" s="36">
        <v>385.6</v>
      </c>
      <c r="D56" s="36">
        <v>441.51800000000003</v>
      </c>
      <c r="E56" s="36">
        <v>163.90800000000002</v>
      </c>
      <c r="F56" s="36">
        <f t="shared" si="13"/>
        <v>1.570088174273859</v>
      </c>
    </row>
    <row r="57" spans="2:40" x14ac:dyDescent="0.25">
      <c r="B57" s="25"/>
      <c r="C57" s="25"/>
    </row>
    <row r="58" spans="2:40" x14ac:dyDescent="0.25">
      <c r="B58" s="25"/>
      <c r="C58" s="25"/>
    </row>
    <row r="59" spans="2:40" x14ac:dyDescent="0.25">
      <c r="B59" s="25"/>
      <c r="C59" s="25"/>
    </row>
    <row r="60" spans="2:40" x14ac:dyDescent="0.25">
      <c r="B60" s="25"/>
      <c r="C60" s="25"/>
    </row>
    <row r="61" spans="2:40" x14ac:dyDescent="0.25">
      <c r="B61" s="25"/>
      <c r="C61" s="25"/>
    </row>
    <row r="62" spans="2:40" x14ac:dyDescent="0.25">
      <c r="B62" s="25"/>
      <c r="C62" s="25"/>
    </row>
    <row r="63" spans="2:40" x14ac:dyDescent="0.25">
      <c r="B63" s="25"/>
      <c r="C63" s="25"/>
    </row>
    <row r="64" spans="2:40" x14ac:dyDescent="0.25">
      <c r="B64" s="25"/>
      <c r="C64" s="25"/>
    </row>
    <row r="65" spans="2:3" x14ac:dyDescent="0.25">
      <c r="B65" s="25"/>
      <c r="C65" s="25"/>
    </row>
    <row r="66" spans="2:3" x14ac:dyDescent="0.25">
      <c r="B66" s="25"/>
      <c r="C66" s="25"/>
    </row>
    <row r="67" spans="2:3" x14ac:dyDescent="0.25">
      <c r="B67" s="25"/>
      <c r="C67" s="25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4" spans="2:3" x14ac:dyDescent="0.25">
      <c r="B74" s="25"/>
      <c r="C74" s="2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J2" sqref="J2:J25"/>
    </sheetView>
  </sheetViews>
  <sheetFormatPr defaultRowHeight="15" x14ac:dyDescent="0.25"/>
  <sheetData>
    <row r="1" spans="1:15" s="16" customFormat="1" x14ac:dyDescent="0.25">
      <c r="A1" s="5" t="s">
        <v>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9">
        <v>1</v>
      </c>
      <c r="B2" s="13">
        <v>41659</v>
      </c>
      <c r="C2" s="10">
        <v>8.5</v>
      </c>
      <c r="D2" s="11">
        <v>446.9</v>
      </c>
      <c r="E2" s="12">
        <v>10.02</v>
      </c>
      <c r="F2" s="11">
        <v>88.8</v>
      </c>
      <c r="G2" s="11">
        <v>0</v>
      </c>
      <c r="H2" s="12">
        <v>7.48</v>
      </c>
      <c r="I2" s="38">
        <v>3.3000000000003027</v>
      </c>
      <c r="J2" s="40">
        <v>0.67137000000000002</v>
      </c>
      <c r="K2" s="40">
        <v>0.67620000000000002</v>
      </c>
      <c r="L2" s="38">
        <v>3.4611999999999998</v>
      </c>
      <c r="M2" s="41">
        <v>3.3340999999999998</v>
      </c>
      <c r="N2" s="39">
        <v>10.049245785270628</v>
      </c>
      <c r="O2" s="11">
        <v>120</v>
      </c>
    </row>
    <row r="3" spans="1:15" x14ac:dyDescent="0.25">
      <c r="A3" s="9">
        <v>2</v>
      </c>
      <c r="B3" s="13">
        <v>41659</v>
      </c>
      <c r="C3" s="10">
        <v>7.8</v>
      </c>
      <c r="D3" s="11">
        <v>457.1</v>
      </c>
      <c r="E3" s="12">
        <v>10</v>
      </c>
      <c r="F3" s="11">
        <v>86.8</v>
      </c>
      <c r="G3" s="11">
        <v>0</v>
      </c>
      <c r="H3" s="12">
        <v>7.58</v>
      </c>
      <c r="I3" s="38">
        <v>2.4000000000003276</v>
      </c>
      <c r="J3" s="40">
        <v>0.45723999999999998</v>
      </c>
      <c r="K3" s="40">
        <v>0.43470000000000003</v>
      </c>
      <c r="L3" s="38">
        <v>7.3805000000000005</v>
      </c>
      <c r="M3" s="41">
        <v>1.1691</v>
      </c>
      <c r="N3" s="39">
        <v>19.66781688520819</v>
      </c>
      <c r="O3" s="11">
        <v>120</v>
      </c>
    </row>
    <row r="4" spans="1:15" x14ac:dyDescent="0.25">
      <c r="A4" s="9">
        <v>3</v>
      </c>
      <c r="B4" s="13">
        <v>41659</v>
      </c>
      <c r="C4" s="10">
        <v>8.1999999999999993</v>
      </c>
      <c r="D4" s="11">
        <v>500</v>
      </c>
      <c r="E4" s="12">
        <v>9.43</v>
      </c>
      <c r="F4" s="11">
        <v>80.8</v>
      </c>
      <c r="G4" s="11">
        <v>0</v>
      </c>
      <c r="H4" s="12">
        <v>7.45</v>
      </c>
      <c r="I4" s="38">
        <v>4.5999999999999375</v>
      </c>
      <c r="J4" s="40">
        <v>1.07226</v>
      </c>
      <c r="K4" s="40">
        <v>0.43470000000000003</v>
      </c>
      <c r="L4" s="38">
        <v>2.2396000000000003</v>
      </c>
      <c r="M4" s="41">
        <v>2.0350999999999999</v>
      </c>
      <c r="N4" s="39">
        <v>9.8336783988957901</v>
      </c>
      <c r="O4" s="11">
        <v>120</v>
      </c>
    </row>
    <row r="5" spans="1:15" x14ac:dyDescent="0.25">
      <c r="A5" s="9">
        <v>4</v>
      </c>
      <c r="B5" s="13">
        <v>41659</v>
      </c>
      <c r="C5" s="10">
        <v>6.8</v>
      </c>
      <c r="D5" s="11">
        <v>278.8</v>
      </c>
      <c r="E5" s="12">
        <v>11.07</v>
      </c>
      <c r="F5" s="11">
        <v>90.8</v>
      </c>
      <c r="G5" s="11">
        <v>0</v>
      </c>
      <c r="H5" s="12">
        <v>7.63</v>
      </c>
      <c r="I5" s="38">
        <v>3.866666666667129</v>
      </c>
      <c r="J5" s="40">
        <v>0.43148000000000009</v>
      </c>
      <c r="K5" s="40">
        <v>0.2898</v>
      </c>
      <c r="L5" s="38">
        <v>2.1886999999999999</v>
      </c>
      <c r="M5" s="41">
        <v>0</v>
      </c>
      <c r="N5" s="39">
        <v>7.5524499654934436</v>
      </c>
      <c r="O5" s="11">
        <v>120</v>
      </c>
    </row>
    <row r="6" spans="1:15" x14ac:dyDescent="0.25">
      <c r="A6" s="9">
        <v>5</v>
      </c>
      <c r="B6" s="13">
        <v>41659</v>
      </c>
      <c r="C6" s="10">
        <v>8.3000000000000007</v>
      </c>
      <c r="D6" s="11">
        <v>41.2</v>
      </c>
      <c r="E6" s="12">
        <v>12.84</v>
      </c>
      <c r="F6" s="11">
        <v>109.8</v>
      </c>
      <c r="G6" s="11">
        <v>0</v>
      </c>
      <c r="H6" s="12">
        <v>7.86</v>
      </c>
      <c r="I6" s="38">
        <v>11.199999999999655</v>
      </c>
      <c r="J6" s="40">
        <v>0.74382000000000004</v>
      </c>
      <c r="K6" s="40">
        <v>0.67620000000000002</v>
      </c>
      <c r="L6" s="38">
        <v>0.35630000000000001</v>
      </c>
      <c r="M6" s="41">
        <v>0</v>
      </c>
      <c r="N6" s="39">
        <v>0.52691511387163559</v>
      </c>
      <c r="O6" s="11">
        <v>54</v>
      </c>
    </row>
    <row r="7" spans="1:15" x14ac:dyDescent="0.25">
      <c r="A7" s="9">
        <v>6</v>
      </c>
      <c r="B7" s="13">
        <v>41659</v>
      </c>
      <c r="C7" s="10">
        <v>9.6999999999999993</v>
      </c>
      <c r="D7" s="11">
        <v>492.5</v>
      </c>
      <c r="E7" s="12">
        <v>10.35</v>
      </c>
      <c r="F7" s="11">
        <v>91.4</v>
      </c>
      <c r="G7" s="11">
        <v>0</v>
      </c>
      <c r="H7" s="12">
        <v>7.71</v>
      </c>
      <c r="I7" s="38">
        <v>2.6000000000001577</v>
      </c>
      <c r="J7" s="40">
        <v>0.80661000000000005</v>
      </c>
      <c r="K7" s="40">
        <v>0.67620000000000002</v>
      </c>
      <c r="L7" s="38">
        <v>10.994400000000001</v>
      </c>
      <c r="M7" s="41">
        <v>1.4722</v>
      </c>
      <c r="N7" s="39">
        <v>18.436261461106181</v>
      </c>
      <c r="O7" s="11">
        <v>120</v>
      </c>
    </row>
    <row r="8" spans="1:15" x14ac:dyDescent="0.25">
      <c r="A8" s="9">
        <v>7</v>
      </c>
      <c r="B8" s="13">
        <v>41659</v>
      </c>
      <c r="C8" s="10">
        <v>12.8</v>
      </c>
      <c r="D8" s="11">
        <v>1384</v>
      </c>
      <c r="E8" s="12">
        <v>4.9000000000000004</v>
      </c>
      <c r="F8" s="11">
        <v>46.5</v>
      </c>
      <c r="G8" s="11">
        <v>0</v>
      </c>
      <c r="H8" s="12">
        <v>7.42</v>
      </c>
      <c r="I8" s="38">
        <v>12.000000000000455</v>
      </c>
      <c r="J8" s="40">
        <v>1.8064199999999999</v>
      </c>
      <c r="K8" s="40">
        <v>0.33810000000000001</v>
      </c>
      <c r="L8" s="38">
        <v>25.2973</v>
      </c>
      <c r="M8" s="41">
        <v>35.809100000000001</v>
      </c>
      <c r="N8" s="39">
        <v>180.73469387755102</v>
      </c>
      <c r="O8" s="11">
        <v>40</v>
      </c>
    </row>
    <row r="9" spans="1:15" x14ac:dyDescent="0.25">
      <c r="A9" s="9">
        <v>8</v>
      </c>
      <c r="B9" s="13">
        <v>41659</v>
      </c>
      <c r="C9" s="10">
        <v>6.3</v>
      </c>
      <c r="D9" s="11">
        <v>289.39999999999998</v>
      </c>
      <c r="E9" s="12">
        <v>10.130000000000001</v>
      </c>
      <c r="F9" s="11">
        <v>82.1</v>
      </c>
      <c r="G9" s="11">
        <v>0</v>
      </c>
      <c r="H9" s="12">
        <v>6.6</v>
      </c>
      <c r="I9" s="38">
        <v>4.8000000000003595</v>
      </c>
      <c r="J9" s="40">
        <v>0.84042000000000006</v>
      </c>
      <c r="K9" s="40">
        <v>0.2898</v>
      </c>
      <c r="L9" s="38">
        <v>1.2216</v>
      </c>
      <c r="M9" s="41">
        <v>2.3815</v>
      </c>
      <c r="N9" s="39">
        <v>12.433057280883368</v>
      </c>
      <c r="O9" s="11">
        <v>92</v>
      </c>
    </row>
    <row r="10" spans="1:15" x14ac:dyDescent="0.25">
      <c r="A10" s="9">
        <v>9</v>
      </c>
      <c r="B10" s="13">
        <v>41659</v>
      </c>
      <c r="C10" s="10">
        <v>4.5999999999999996</v>
      </c>
      <c r="D10" s="11">
        <v>1080</v>
      </c>
      <c r="E10" s="12">
        <v>11.1</v>
      </c>
      <c r="F10" s="11">
        <v>86.1</v>
      </c>
      <c r="G10" s="11">
        <v>0</v>
      </c>
      <c r="H10" s="12">
        <v>6.55</v>
      </c>
      <c r="I10" s="39">
        <v>36.999999999998145</v>
      </c>
      <c r="J10" s="40">
        <v>2.9221500000000007</v>
      </c>
      <c r="K10" s="40">
        <v>1.3524</v>
      </c>
      <c r="L10" s="38">
        <v>0.81440000000000001</v>
      </c>
      <c r="M10" s="41">
        <v>3.8104</v>
      </c>
      <c r="N10" s="39">
        <v>3.4196983141082522</v>
      </c>
      <c r="O10" s="11">
        <v>20</v>
      </c>
    </row>
    <row r="11" spans="1:15" x14ac:dyDescent="0.25">
      <c r="A11" s="9">
        <v>10</v>
      </c>
      <c r="B11" s="13">
        <v>41659</v>
      </c>
      <c r="C11" s="10">
        <v>5</v>
      </c>
      <c r="D11" s="11">
        <v>340.3</v>
      </c>
      <c r="E11" s="12">
        <v>12.78</v>
      </c>
      <c r="F11" s="11">
        <v>100.5</v>
      </c>
      <c r="G11" s="11">
        <v>33</v>
      </c>
      <c r="H11" s="12">
        <v>6.65</v>
      </c>
      <c r="I11" s="38">
        <v>27.999999999996916</v>
      </c>
      <c r="J11" s="40">
        <v>1.7871000000000004</v>
      </c>
      <c r="K11" s="40">
        <v>0.86940000000000006</v>
      </c>
      <c r="L11" s="38">
        <v>5.3954000000000004</v>
      </c>
      <c r="M11" s="41">
        <v>2.165</v>
      </c>
      <c r="N11" s="39">
        <v>8.6961122613296524</v>
      </c>
      <c r="O11" s="11">
        <v>25</v>
      </c>
    </row>
    <row r="12" spans="1:15" x14ac:dyDescent="0.25">
      <c r="A12" s="9">
        <v>11</v>
      </c>
      <c r="B12" s="13">
        <v>41659</v>
      </c>
      <c r="C12" s="10">
        <v>7.1</v>
      </c>
      <c r="D12" s="11">
        <v>176.3</v>
      </c>
      <c r="E12" s="12">
        <v>9.68</v>
      </c>
      <c r="F12" s="11">
        <v>79.8</v>
      </c>
      <c r="G12" s="11">
        <v>0</v>
      </c>
      <c r="H12" s="12">
        <v>7.66</v>
      </c>
      <c r="I12" s="38">
        <v>2.8235294117643952</v>
      </c>
      <c r="J12" s="40">
        <v>0.34094117647058825</v>
      </c>
      <c r="K12" s="40">
        <v>0.2898</v>
      </c>
      <c r="L12" s="38">
        <v>0</v>
      </c>
      <c r="M12" s="41">
        <v>2.3815</v>
      </c>
      <c r="N12" s="39">
        <v>8.2177363699102823</v>
      </c>
      <c r="O12" s="11">
        <v>120</v>
      </c>
    </row>
    <row r="13" spans="1:15" x14ac:dyDescent="0.25">
      <c r="A13" s="9">
        <v>12</v>
      </c>
      <c r="B13" s="13">
        <v>41659</v>
      </c>
      <c r="C13" s="10">
        <v>6</v>
      </c>
      <c r="D13" s="11">
        <v>267.3</v>
      </c>
      <c r="E13" s="12">
        <v>13.26</v>
      </c>
      <c r="F13" s="11">
        <v>106.6</v>
      </c>
      <c r="G13" s="11">
        <v>0</v>
      </c>
      <c r="H13" s="12">
        <v>7.88</v>
      </c>
      <c r="I13" s="38">
        <v>1.8000000000002458</v>
      </c>
      <c r="J13" s="40">
        <v>0.20769000000000001</v>
      </c>
      <c r="K13" s="40">
        <v>0.24150000000000002</v>
      </c>
      <c r="L13" s="38">
        <v>0</v>
      </c>
      <c r="M13" s="41">
        <v>1.1691</v>
      </c>
      <c r="N13" s="39">
        <v>4.8409937888198753</v>
      </c>
      <c r="O13" s="11">
        <v>120</v>
      </c>
    </row>
    <row r="14" spans="1:15" x14ac:dyDescent="0.25">
      <c r="A14" s="9">
        <v>13</v>
      </c>
      <c r="B14" s="13">
        <v>41659</v>
      </c>
      <c r="C14" s="10">
        <v>4.8</v>
      </c>
      <c r="D14" s="11">
        <v>777</v>
      </c>
      <c r="E14" s="12">
        <v>14.38</v>
      </c>
      <c r="F14" s="11">
        <v>112.3</v>
      </c>
      <c r="G14" s="11">
        <v>0</v>
      </c>
      <c r="H14" s="12">
        <v>7.09</v>
      </c>
      <c r="I14" s="38">
        <v>19.666666666668203</v>
      </c>
      <c r="J14" s="40">
        <v>2.4633000000000003</v>
      </c>
      <c r="K14" s="40">
        <v>0.38640000000000002</v>
      </c>
      <c r="L14" s="38">
        <v>0</v>
      </c>
      <c r="M14" s="41">
        <v>0</v>
      </c>
      <c r="N14" s="39">
        <v>0</v>
      </c>
      <c r="O14" s="11">
        <v>30</v>
      </c>
    </row>
    <row r="15" spans="1:15" x14ac:dyDescent="0.25">
      <c r="A15" s="9">
        <v>14</v>
      </c>
      <c r="B15" s="13">
        <v>41659</v>
      </c>
      <c r="C15" s="10">
        <v>3.5</v>
      </c>
      <c r="D15" s="11">
        <v>719</v>
      </c>
      <c r="E15" s="12">
        <v>10.73</v>
      </c>
      <c r="F15" s="11">
        <v>81.3</v>
      </c>
      <c r="G15" s="11">
        <v>0</v>
      </c>
      <c r="H15" s="12">
        <v>6.9</v>
      </c>
      <c r="I15" s="38">
        <v>14.750000000001151</v>
      </c>
      <c r="J15" s="40">
        <v>2.8255499999999998</v>
      </c>
      <c r="K15" s="40">
        <v>1.2558</v>
      </c>
      <c r="L15" s="38">
        <v>2.3414000000000001</v>
      </c>
      <c r="M15" s="41">
        <v>1.6020999999999999</v>
      </c>
      <c r="N15" s="39">
        <v>3.1402293358815099</v>
      </c>
      <c r="O15" s="11">
        <v>46</v>
      </c>
    </row>
    <row r="16" spans="1:15" x14ac:dyDescent="0.25">
      <c r="A16" s="9">
        <v>15</v>
      </c>
      <c r="B16" s="13">
        <v>41659</v>
      </c>
      <c r="C16" s="10">
        <v>8.1999999999999993</v>
      </c>
      <c r="D16" s="11">
        <v>742</v>
      </c>
      <c r="E16" s="12">
        <v>9.67</v>
      </c>
      <c r="F16" s="11">
        <v>82.5</v>
      </c>
      <c r="G16" s="11">
        <v>100</v>
      </c>
      <c r="H16" s="12">
        <v>7.64</v>
      </c>
      <c r="I16" s="38">
        <v>2.1999999999997577</v>
      </c>
      <c r="J16" s="40">
        <v>0.5168100000000001</v>
      </c>
      <c r="K16" s="40">
        <v>0.43470000000000003</v>
      </c>
      <c r="L16" s="38">
        <v>4.2247000000000003</v>
      </c>
      <c r="M16" s="41">
        <v>0</v>
      </c>
      <c r="N16" s="39">
        <v>9.7186565447435012</v>
      </c>
      <c r="O16" s="11">
        <v>120</v>
      </c>
    </row>
    <row r="17" spans="1:15" x14ac:dyDescent="0.25">
      <c r="A17" s="9">
        <v>16</v>
      </c>
      <c r="B17" s="13">
        <v>41659</v>
      </c>
      <c r="C17" s="10">
        <v>7</v>
      </c>
      <c r="D17" s="11">
        <v>554</v>
      </c>
      <c r="E17" s="12">
        <v>12.78</v>
      </c>
      <c r="F17" s="11">
        <v>103</v>
      </c>
      <c r="G17" s="11">
        <v>0</v>
      </c>
      <c r="H17" s="12">
        <v>7.79</v>
      </c>
      <c r="I17" s="38">
        <v>9.7999999999984766</v>
      </c>
      <c r="J17" s="40">
        <v>1.9609800000000002</v>
      </c>
      <c r="K17" s="40">
        <v>0.62790000000000001</v>
      </c>
      <c r="L17" s="38">
        <v>4.7846000000000002</v>
      </c>
      <c r="M17" s="41">
        <v>0.86599999999999999</v>
      </c>
      <c r="N17" s="39">
        <v>8.9992036948558685</v>
      </c>
      <c r="O17" s="11">
        <v>53</v>
      </c>
    </row>
    <row r="18" spans="1:15" x14ac:dyDescent="0.25">
      <c r="A18" s="9">
        <v>17</v>
      </c>
      <c r="B18" s="13">
        <v>41659</v>
      </c>
      <c r="C18" s="10">
        <v>6.5</v>
      </c>
      <c r="D18" s="11">
        <v>346.6</v>
      </c>
      <c r="E18" s="12">
        <v>11.55</v>
      </c>
      <c r="F18" s="11">
        <v>94.4</v>
      </c>
      <c r="G18" s="11">
        <v>0</v>
      </c>
      <c r="H18" s="12">
        <v>7.63</v>
      </c>
      <c r="I18" s="38">
        <v>5.4666666666669528</v>
      </c>
      <c r="J18" s="40">
        <v>0.77279999999999993</v>
      </c>
      <c r="K18" s="40">
        <v>0.33810000000000001</v>
      </c>
      <c r="L18" s="38">
        <v>0.96710000000000007</v>
      </c>
      <c r="M18" s="41">
        <v>0.433</v>
      </c>
      <c r="N18" s="39">
        <v>4.1410825199645078</v>
      </c>
      <c r="O18" s="11">
        <v>91</v>
      </c>
    </row>
    <row r="19" spans="1:15" x14ac:dyDescent="0.25">
      <c r="A19" s="9">
        <v>18</v>
      </c>
      <c r="B19" s="13">
        <v>41659</v>
      </c>
      <c r="C19" s="10">
        <v>8</v>
      </c>
      <c r="D19" s="11">
        <v>660</v>
      </c>
      <c r="E19" s="12">
        <v>11.32</v>
      </c>
      <c r="F19" s="11">
        <v>95.9</v>
      </c>
      <c r="G19" s="11">
        <v>0</v>
      </c>
      <c r="H19" s="12">
        <v>7.78</v>
      </c>
      <c r="I19" s="38">
        <v>8.2000000000004292</v>
      </c>
      <c r="J19" s="40">
        <v>1.7484600000000001</v>
      </c>
      <c r="K19" s="40">
        <v>1.1109</v>
      </c>
      <c r="L19" s="38">
        <v>2.5958999999999999</v>
      </c>
      <c r="M19" s="41">
        <v>1.9484999999999999</v>
      </c>
      <c r="N19" s="39">
        <v>4.0907372400756143</v>
      </c>
      <c r="O19" s="11">
        <v>61</v>
      </c>
    </row>
    <row r="20" spans="1:15" x14ac:dyDescent="0.25">
      <c r="A20" s="9">
        <v>19</v>
      </c>
      <c r="B20" s="13">
        <v>41659</v>
      </c>
      <c r="C20" s="10">
        <v>4.3</v>
      </c>
      <c r="D20" s="11">
        <v>679</v>
      </c>
      <c r="E20" s="12">
        <v>12.44</v>
      </c>
      <c r="F20" s="11">
        <v>95.8</v>
      </c>
      <c r="G20" s="11">
        <v>0</v>
      </c>
      <c r="H20" s="12">
        <v>6.94</v>
      </c>
      <c r="I20" s="38">
        <v>25.999999999999801</v>
      </c>
      <c r="J20" s="40">
        <v>3.0332400000000002</v>
      </c>
      <c r="K20" s="40">
        <v>0.67620000000000002</v>
      </c>
      <c r="L20" s="38">
        <v>3.6139000000000001</v>
      </c>
      <c r="M20" s="41">
        <v>3.4207000000000001</v>
      </c>
      <c r="N20" s="39">
        <v>10.403135167110323</v>
      </c>
      <c r="O20" s="11">
        <v>28</v>
      </c>
    </row>
    <row r="21" spans="1:15" x14ac:dyDescent="0.25">
      <c r="A21" s="9">
        <v>20</v>
      </c>
      <c r="B21" s="13">
        <v>41659</v>
      </c>
      <c r="C21" s="10">
        <v>5.7</v>
      </c>
      <c r="D21" s="11">
        <v>302.60000000000002</v>
      </c>
      <c r="E21" s="12">
        <v>12.5</v>
      </c>
      <c r="F21" s="11">
        <v>100.1</v>
      </c>
      <c r="G21" s="11">
        <v>0</v>
      </c>
      <c r="H21" s="12">
        <v>6.98</v>
      </c>
      <c r="I21" s="38">
        <v>5.3333333333342265</v>
      </c>
      <c r="J21" s="40">
        <v>0.78085000000000004</v>
      </c>
      <c r="K21" s="40">
        <v>0.33810000000000001</v>
      </c>
      <c r="L21" s="38">
        <v>2.3923000000000001</v>
      </c>
      <c r="M21" s="41">
        <v>0.51959999999999995</v>
      </c>
      <c r="N21" s="39">
        <v>8.6125406684412891</v>
      </c>
      <c r="O21" s="11">
        <v>95</v>
      </c>
    </row>
    <row r="22" spans="1:15" x14ac:dyDescent="0.25">
      <c r="A22" s="9">
        <v>21</v>
      </c>
      <c r="B22" s="13">
        <v>41659</v>
      </c>
      <c r="C22" s="10">
        <v>8.3000000000000007</v>
      </c>
      <c r="D22" s="11">
        <v>230.4</v>
      </c>
      <c r="E22" s="12">
        <v>10.23</v>
      </c>
      <c r="F22" s="11">
        <v>87.1</v>
      </c>
      <c r="G22" s="11">
        <v>0</v>
      </c>
      <c r="H22" s="12">
        <v>6.62</v>
      </c>
      <c r="I22" s="38">
        <v>2.7999999999996916</v>
      </c>
      <c r="J22" s="40">
        <v>0.60375000000000001</v>
      </c>
      <c r="K22" s="40">
        <v>0.33810000000000001</v>
      </c>
      <c r="L22" s="38">
        <v>0.55990000000000006</v>
      </c>
      <c r="M22" s="41">
        <v>0</v>
      </c>
      <c r="N22" s="39">
        <v>1.6560189293108549</v>
      </c>
      <c r="O22" s="11">
        <v>120</v>
      </c>
    </row>
    <row r="23" spans="1:15" x14ac:dyDescent="0.25">
      <c r="A23" s="9">
        <v>22</v>
      </c>
      <c r="B23" s="13">
        <v>41659</v>
      </c>
      <c r="C23" s="10">
        <v>10</v>
      </c>
      <c r="D23" s="11">
        <v>548</v>
      </c>
      <c r="E23" s="12">
        <v>10.09</v>
      </c>
      <c r="F23" s="11">
        <v>89.6</v>
      </c>
      <c r="G23" s="11">
        <v>0</v>
      </c>
      <c r="H23" s="12">
        <v>7.59</v>
      </c>
      <c r="I23" s="38">
        <v>3.4000000000000696</v>
      </c>
      <c r="J23" s="40">
        <v>0.39606000000000002</v>
      </c>
      <c r="K23" s="40">
        <v>0.24150000000000002</v>
      </c>
      <c r="L23" s="38">
        <v>25.2973</v>
      </c>
      <c r="M23" s="41">
        <v>2.1216999999999997</v>
      </c>
      <c r="N23" s="39">
        <v>113.53623188405797</v>
      </c>
      <c r="O23" s="11">
        <v>120</v>
      </c>
    </row>
    <row r="24" spans="1:15" x14ac:dyDescent="0.25">
      <c r="A24" s="9">
        <v>23</v>
      </c>
      <c r="B24" s="13">
        <v>41659</v>
      </c>
      <c r="C24" s="10">
        <v>4</v>
      </c>
      <c r="D24" s="11">
        <v>643</v>
      </c>
      <c r="E24" s="12">
        <v>12.53</v>
      </c>
      <c r="F24" s="11">
        <v>95.9</v>
      </c>
      <c r="G24" s="11">
        <v>0</v>
      </c>
      <c r="H24" s="12">
        <v>6.49</v>
      </c>
      <c r="I24" s="38">
        <v>15.142857142857379</v>
      </c>
      <c r="J24" s="40">
        <v>2.2494000000000001</v>
      </c>
      <c r="K24" s="40">
        <v>0.5796</v>
      </c>
      <c r="L24" s="38">
        <v>1.3233999999999999</v>
      </c>
      <c r="M24" s="41">
        <v>0.433</v>
      </c>
      <c r="N24" s="39">
        <v>3.0303657694962043</v>
      </c>
      <c r="O24" s="11">
        <v>35</v>
      </c>
    </row>
    <row r="25" spans="1:15" x14ac:dyDescent="0.25">
      <c r="A25" s="9">
        <v>24</v>
      </c>
      <c r="B25" s="13">
        <v>41659</v>
      </c>
      <c r="C25" s="10">
        <v>21.2</v>
      </c>
      <c r="D25" s="11">
        <v>1580</v>
      </c>
      <c r="E25" s="12">
        <v>8.16</v>
      </c>
      <c r="F25" s="11">
        <v>91.8</v>
      </c>
      <c r="G25" s="11">
        <v>33</v>
      </c>
      <c r="H25" s="12">
        <v>8.27</v>
      </c>
      <c r="I25" s="38">
        <v>2.5000000000003908</v>
      </c>
      <c r="J25" s="40">
        <v>0.13524</v>
      </c>
      <c r="K25" s="40">
        <v>5.3130000000000006</v>
      </c>
      <c r="L25" s="38">
        <v>4.4283000000000001</v>
      </c>
      <c r="M25" s="41">
        <v>0</v>
      </c>
      <c r="N25" s="39">
        <v>0.83348390739695077</v>
      </c>
      <c r="O25" s="11">
        <v>120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L13" sqref="L13"/>
    </sheetView>
  </sheetViews>
  <sheetFormatPr defaultRowHeight="15" x14ac:dyDescent="0.25"/>
  <cols>
    <col min="1" max="1" width="13.42578125" bestFit="1" customWidth="1"/>
  </cols>
  <sheetData>
    <row r="1" spans="1:15" x14ac:dyDescent="0.25">
      <c r="A1" s="5" t="s">
        <v>70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2" t="s">
        <v>43</v>
      </c>
      <c r="B2" s="13">
        <v>41659</v>
      </c>
      <c r="C2" s="38">
        <v>7.6083333333333316</v>
      </c>
      <c r="D2" s="39">
        <v>563.97500000000002</v>
      </c>
      <c r="E2" s="40">
        <v>10.914166666666667</v>
      </c>
      <c r="F2" s="39">
        <v>90.820833333333326</v>
      </c>
      <c r="G2" s="39">
        <v>6.916666666666667</v>
      </c>
      <c r="H2" s="38">
        <v>7.3412500000000014</v>
      </c>
      <c r="I2" s="38">
        <v>9.5687383286647716</v>
      </c>
      <c r="J2" s="40">
        <v>1.2322475490196079</v>
      </c>
      <c r="K2" s="40">
        <v>0.7623000000000002</v>
      </c>
      <c r="L2" s="38">
        <v>4.6615916666666672</v>
      </c>
      <c r="M2" s="38">
        <v>2.7946541666666675</v>
      </c>
      <c r="N2" s="39">
        <v>18.857097715157618</v>
      </c>
      <c r="O2" s="39">
        <v>82.916666666666671</v>
      </c>
    </row>
    <row r="3" spans="1:15" x14ac:dyDescent="0.25">
      <c r="A3" s="2" t="s">
        <v>44</v>
      </c>
      <c r="B3" s="13">
        <v>41659</v>
      </c>
      <c r="C3" s="38">
        <v>8.0333333333333332</v>
      </c>
      <c r="D3" s="39">
        <v>606.76666666666665</v>
      </c>
      <c r="E3" s="40">
        <v>9.5566666666666666</v>
      </c>
      <c r="F3" s="39">
        <v>83.266666666666666</v>
      </c>
      <c r="G3" s="39">
        <v>11.111111111111111</v>
      </c>
      <c r="H3" s="38">
        <v>7.474444444444444</v>
      </c>
      <c r="I3" s="38">
        <v>4.6111111111112359</v>
      </c>
      <c r="J3" s="40">
        <v>0.8976644444444446</v>
      </c>
      <c r="K3" s="40">
        <v>1.0357666666666667</v>
      </c>
      <c r="L3" s="38">
        <v>9.1167555555555548</v>
      </c>
      <c r="M3" s="38">
        <v>5.3210888888888892</v>
      </c>
      <c r="N3" s="39">
        <v>40.858149000691085</v>
      </c>
      <c r="O3" s="39">
        <v>104.55555555555556</v>
      </c>
    </row>
    <row r="4" spans="1:15" x14ac:dyDescent="0.25">
      <c r="A4" s="2" t="s">
        <v>45</v>
      </c>
      <c r="B4" s="13">
        <v>41659</v>
      </c>
      <c r="C4" s="38">
        <v>7.1624999999999996</v>
      </c>
      <c r="D4" s="39">
        <v>282.02499999999998</v>
      </c>
      <c r="E4" s="40">
        <v>11.726249999999999</v>
      </c>
      <c r="F4" s="39">
        <v>95.825000000000003</v>
      </c>
      <c r="G4" s="39">
        <v>0</v>
      </c>
      <c r="H4" s="38">
        <v>7.5037500000000001</v>
      </c>
      <c r="I4" s="38">
        <v>5.6362745098039291</v>
      </c>
      <c r="J4" s="40">
        <v>0.75987264705882362</v>
      </c>
      <c r="K4" s="40">
        <v>0.38639999999999997</v>
      </c>
      <c r="L4" s="38">
        <v>1.4888250000000001</v>
      </c>
      <c r="M4" s="38">
        <v>0.96883749999999991</v>
      </c>
      <c r="N4" s="39">
        <v>6.9154974252800336</v>
      </c>
      <c r="O4" s="39">
        <v>93.125</v>
      </c>
    </row>
    <row r="5" spans="1:15" x14ac:dyDescent="0.25">
      <c r="A5" s="2" t="s">
        <v>46</v>
      </c>
      <c r="B5" s="13">
        <v>41659</v>
      </c>
      <c r="C5" s="38">
        <v>8.25</v>
      </c>
      <c r="D5" s="39">
        <v>706.38333333333333</v>
      </c>
      <c r="E5" s="40">
        <v>12.326666666666666</v>
      </c>
      <c r="F5" s="39">
        <v>95.316666666666663</v>
      </c>
      <c r="G5" s="39">
        <v>5.5</v>
      </c>
      <c r="H5" s="38">
        <v>6.77</v>
      </c>
      <c r="I5" s="38">
        <v>23.426587301586931</v>
      </c>
      <c r="J5" s="40">
        <v>2.5467900000000001</v>
      </c>
      <c r="K5" s="40">
        <v>0.85329999999999995</v>
      </c>
      <c r="L5" s="38">
        <v>2.2480833333333337</v>
      </c>
      <c r="M5" s="38">
        <v>1.9052</v>
      </c>
      <c r="N5" s="39">
        <v>4.7815901413209909</v>
      </c>
      <c r="O5" s="39">
        <v>30.666666666666668</v>
      </c>
    </row>
    <row r="6" spans="1:15" x14ac:dyDescent="0.25">
      <c r="B6" s="13"/>
    </row>
    <row r="7" spans="1:15" x14ac:dyDescent="0.25">
      <c r="B7" s="13"/>
    </row>
    <row r="8" spans="1:15" x14ac:dyDescent="0.25">
      <c r="B8" s="13"/>
    </row>
    <row r="9" spans="1:15" x14ac:dyDescent="0.25">
      <c r="B9" s="13"/>
    </row>
    <row r="10" spans="1:15" x14ac:dyDescent="0.25">
      <c r="B10" s="13"/>
    </row>
    <row r="11" spans="1:15" x14ac:dyDescent="0.25">
      <c r="B11" s="13"/>
    </row>
    <row r="12" spans="1:15" x14ac:dyDescent="0.25">
      <c r="B12" s="13"/>
    </row>
    <row r="13" spans="1:15" x14ac:dyDescent="0.25">
      <c r="B13" s="13"/>
    </row>
    <row r="14" spans="1:15" x14ac:dyDescent="0.25">
      <c r="B14" s="13"/>
    </row>
    <row r="15" spans="1:15" x14ac:dyDescent="0.25">
      <c r="B15" s="13"/>
    </row>
    <row r="16" spans="1:15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</vt:lpstr>
      <vt:lpstr>Work</vt:lpstr>
      <vt:lpstr>Individual</vt:lpstr>
      <vt:lpstr>Averages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Information Technology</cp:lastModifiedBy>
  <dcterms:created xsi:type="dcterms:W3CDTF">2011-07-26T14:20:42Z</dcterms:created>
  <dcterms:modified xsi:type="dcterms:W3CDTF">2014-04-29T15:14:47Z</dcterms:modified>
</cp:coreProperties>
</file>