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  <sheet name="Work" sheetId="2" r:id="rId2"/>
    <sheet name="Individual" sheetId="3" r:id="rId3"/>
    <sheet name="Averages" sheetId="4" r:id="rId4"/>
  </sheets>
  <calcPr calcId="145621"/>
</workbook>
</file>

<file path=xl/calcChain.xml><?xml version="1.0" encoding="utf-8"?>
<calcChain xmlns="http://schemas.openxmlformats.org/spreadsheetml/2006/main">
  <c r="AX5" i="2" l="1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4" i="2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AK5" i="2" l="1"/>
  <c r="AK6" i="2"/>
  <c r="AK7" i="2"/>
  <c r="AK8" i="2"/>
  <c r="AK9" i="2"/>
  <c r="AK10" i="2"/>
  <c r="AK11" i="2"/>
  <c r="AK12" i="2"/>
  <c r="AK13" i="2"/>
  <c r="AK14" i="2"/>
  <c r="AK15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4" i="2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K4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2" i="2"/>
  <c r="E28" i="1" l="1"/>
  <c r="F28" i="1"/>
  <c r="G28" i="1"/>
  <c r="H28" i="1"/>
  <c r="I28" i="1"/>
  <c r="J28" i="1"/>
  <c r="K28" i="1"/>
  <c r="L28" i="1"/>
  <c r="M28" i="1"/>
  <c r="N28" i="1"/>
  <c r="O28" i="1"/>
  <c r="P28" i="1"/>
  <c r="Q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E37" i="2" l="1"/>
  <c r="E38" i="2"/>
  <c r="E39" i="2"/>
  <c r="E40" i="2"/>
  <c r="E41" i="2"/>
  <c r="E36" i="2"/>
  <c r="F37" i="2"/>
  <c r="F38" i="2"/>
  <c r="F39" i="2"/>
  <c r="F40" i="2"/>
  <c r="F41" i="2"/>
  <c r="F36" i="2"/>
  <c r="C41" i="2"/>
  <c r="C40" i="2"/>
  <c r="B41" i="2"/>
  <c r="B40" i="2"/>
  <c r="D41" i="2"/>
  <c r="D40" i="2"/>
  <c r="D39" i="2"/>
  <c r="D38" i="2"/>
  <c r="D37" i="2"/>
  <c r="D36" i="2"/>
  <c r="G38" i="2" l="1"/>
  <c r="G36" i="2"/>
  <c r="G41" i="2"/>
  <c r="G37" i="2"/>
  <c r="G40" i="2"/>
  <c r="G39" i="2"/>
  <c r="F56" i="2"/>
  <c r="F55" i="2"/>
  <c r="F54" i="2"/>
  <c r="F53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B36" i="2" s="1"/>
  <c r="F27" i="2"/>
  <c r="B37" i="2" s="1"/>
  <c r="F28" i="2"/>
  <c r="B38" i="2" s="1"/>
  <c r="F29" i="2"/>
  <c r="B39" i="2" s="1"/>
  <c r="C38" i="2" l="1"/>
  <c r="F3" i="2"/>
  <c r="F2" i="2"/>
  <c r="AY4" i="2"/>
  <c r="C39" i="2"/>
  <c r="C36" i="2"/>
  <c r="C37" i="2"/>
</calcChain>
</file>

<file path=xl/sharedStrings.xml><?xml version="1.0" encoding="utf-8"?>
<sst xmlns="http://schemas.openxmlformats.org/spreadsheetml/2006/main" count="205" uniqueCount="95">
  <si>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</si>
  <si>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</si>
  <si>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</si>
  <si>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</si>
  <si>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</si>
  <si>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</si>
  <si>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</si>
  <si>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</si>
  <si>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</si>
  <si>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</si>
  <si>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</si>
  <si>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</si>
  <si>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</si>
  <si>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</si>
  <si>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</si>
  <si>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</si>
  <si>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</si>
  <si>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</si>
  <si>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</si>
  <si>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</si>
  <si>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</si>
  <si>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</si>
  <si>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</si>
  <si>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</si>
  <si>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</si>
  <si>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</si>
  <si>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</si>
  <si>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</si>
  <si>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</si>
  <si>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</si>
  <si>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</si>
  <si>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</si>
  <si>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</si>
  <si>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</si>
  <si>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</si>
  <si>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</si>
  <si>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</si>
  <si>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</si>
  <si>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</si>
  <si>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</si>
  <si>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</si>
  <si>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</si>
  <si>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</si>
  <si>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</si>
  <si>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</si>
  <si>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</si>
  <si>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</si>
  <si>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</si>
  <si>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</si>
  <si>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</si>
  <si>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</si>
  <si>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</si>
  <si>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</si>
  <si>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 xml:space="preserve"> Filter + Weight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</si>
  <si>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</si>
  <si>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</si>
  <si>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</si>
  <si>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</si>
  <si>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</si>
  <si>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</si>
  <si>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</si>
  <si>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</si>
  <si>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</si>
  <si>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</si>
  <si>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</si>
  <si>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</si>
  <si>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</si>
  <si>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</si>
  <si>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</si>
  <si>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</si>
  <si>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</si>
  <si>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</si>
  <si>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</si>
  <si>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</si>
  <si>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</si>
  <si>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</si>
  <si>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</si>
  <si>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</si>
  <si>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</si>
  <si>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</si>
  <si>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</si>
  <si>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</si>
  <si>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</si>
  <si>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</si>
  <si>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</si>
  <si>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</si>
  <si>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</si>
  <si>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</si>
  <si>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</si>
  <si>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</si>
  <si>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Dele Tap</t>
  </si>
  <si>
    <t>Dele 10/18</t>
  </si>
  <si>
    <t>Dele10/31</t>
  </si>
  <si>
    <t>Dele 10/24</t>
  </si>
  <si>
    <t>College Creek Alliance Water Quality Survey, April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</si>
</sst>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5" fontId="0" fillId="0" borderId="0" xfId="0" applyNumberFormat="1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0" fontId="10" fillId="0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0" xfId="2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3285214348206E-2"/>
          <c:y val="2.8252405949256341E-2"/>
          <c:w val="0.6293024934383202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1783377077865266"/>
                  <c:y val="-0.12121609798775153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1</c:v>
                </c:pt>
                <c:pt idx="1">
                  <c:v>48</c:v>
                </c:pt>
                <c:pt idx="2">
                  <c:v>120</c:v>
                </c:pt>
                <c:pt idx="3">
                  <c:v>269</c:v>
                </c:pt>
                <c:pt idx="4">
                  <c:v>458</c:v>
                </c:pt>
                <c:pt idx="5">
                  <c:v>737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31680"/>
        <c:axId val="126233216"/>
      </c:scatterChart>
      <c:valAx>
        <c:axId val="1262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233216"/>
        <c:crosses val="autoZero"/>
        <c:crossBetween val="midCat"/>
      </c:valAx>
      <c:valAx>
        <c:axId val="12623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231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1</c:v>
                </c:pt>
                <c:pt idx="1">
                  <c:v>18</c:v>
                </c:pt>
                <c:pt idx="2">
                  <c:v>38</c:v>
                </c:pt>
                <c:pt idx="3">
                  <c:v>98</c:v>
                </c:pt>
                <c:pt idx="4">
                  <c:v>204</c:v>
                </c:pt>
                <c:pt idx="5">
                  <c:v>294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86400"/>
        <c:axId val="118887936"/>
      </c:scatterChart>
      <c:valAx>
        <c:axId val="1188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8887936"/>
        <c:crosses val="autoZero"/>
        <c:crossBetween val="midCat"/>
      </c:valAx>
      <c:valAx>
        <c:axId val="11888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8886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1</c:v>
                </c:pt>
                <c:pt idx="1">
                  <c:v>18</c:v>
                </c:pt>
                <c:pt idx="2">
                  <c:v>38</c:v>
                </c:pt>
                <c:pt idx="3">
                  <c:v>98</c:v>
                </c:pt>
                <c:pt idx="4">
                  <c:v>204</c:v>
                </c:pt>
                <c:pt idx="5">
                  <c:v>294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96128"/>
        <c:axId val="118897664"/>
      </c:scatterChart>
      <c:valAx>
        <c:axId val="1188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97664"/>
        <c:crosses val="autoZero"/>
        <c:crossBetween val="midCat"/>
      </c:valAx>
      <c:valAx>
        <c:axId val="11889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896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Work!$AM$5:$AM$9</c:f>
              <c:numCache>
                <c:formatCode>General</c:formatCode>
                <c:ptCount val="5"/>
                <c:pt idx="0">
                  <c:v>0</c:v>
                </c:pt>
                <c:pt idx="1">
                  <c:v>26</c:v>
                </c:pt>
                <c:pt idx="2">
                  <c:v>96</c:v>
                </c:pt>
                <c:pt idx="3">
                  <c:v>130</c:v>
                </c:pt>
                <c:pt idx="4">
                  <c:v>1968</c:v>
                </c:pt>
              </c:numCache>
            </c:numRef>
          </c:xVal>
          <c:yVal>
            <c:numRef>
              <c:f>Work!$AN$5:$AN$9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64224"/>
        <c:axId val="118965760"/>
      </c:scatterChart>
      <c:valAx>
        <c:axId val="1189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965760"/>
        <c:crosses val="autoZero"/>
        <c:crossBetween val="midCat"/>
      </c:valAx>
      <c:valAx>
        <c:axId val="11896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964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11</xdr:row>
      <xdr:rowOff>152400</xdr:rowOff>
    </xdr:from>
    <xdr:to>
      <xdr:col>32</xdr:col>
      <xdr:colOff>514350</xdr:colOff>
      <xdr:row>26</xdr:row>
      <xdr:rowOff>38100</xdr:rowOff>
    </xdr:to>
    <xdr:graphicFrame macro="">
      <xdr:nvGraphicFramePr>
        <xdr:cNvPr id="14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0</xdr:colOff>
      <xdr:row>12</xdr:row>
      <xdr:rowOff>76200</xdr:rowOff>
    </xdr:from>
    <xdr:to>
      <xdr:col>45</xdr:col>
      <xdr:colOff>304800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>
      <selection activeCell="A2" sqref="A2"/>
    </sheetView>
  </sheetViews>
  <sheetFormatPr defaultRowHeight="15" x14ac:dyDescent="0.25"/>
  <cols>
    <col min="2" max="2" width="19.42578125" customWidth="1"/>
  </cols>
  <sheetData>
    <row r="1" spans="1:17" x14ac:dyDescent="0.25">
      <c r="A1" s="2" t="s">
        <v>94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41743</v>
      </c>
      <c r="E4" s="6">
        <v>15.5</v>
      </c>
      <c r="F4" s="7">
        <v>486.1</v>
      </c>
      <c r="G4" s="8">
        <v>9.5399999999999991</v>
      </c>
      <c r="H4" s="7">
        <v>95.7</v>
      </c>
      <c r="I4" s="7">
        <v>100</v>
      </c>
      <c r="J4" s="8">
        <v>6.93</v>
      </c>
      <c r="K4" s="17">
        <v>3.5999999999998993</v>
      </c>
      <c r="L4" s="15">
        <v>0.63966666666666661</v>
      </c>
      <c r="M4" s="15">
        <v>0.35350000000000004</v>
      </c>
      <c r="N4" s="17">
        <v>6.2098000000000004</v>
      </c>
      <c r="O4" s="14">
        <v>1.5656000000000001</v>
      </c>
      <c r="P4" s="18">
        <f>(N4+O4)/M4</f>
        <v>21.995473833097595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41743</v>
      </c>
      <c r="E5" s="6">
        <v>15.9</v>
      </c>
      <c r="F5" s="7">
        <v>497.1</v>
      </c>
      <c r="G5" s="8">
        <v>8.11</v>
      </c>
      <c r="H5" s="7">
        <v>82.2</v>
      </c>
      <c r="I5" s="29">
        <v>66</v>
      </c>
      <c r="J5" s="8">
        <v>6.97</v>
      </c>
      <c r="K5" s="17">
        <v>3.411764705881716</v>
      </c>
      <c r="L5" s="15">
        <v>0.60005882352941176</v>
      </c>
      <c r="M5" s="15">
        <v>0.30300000000000005</v>
      </c>
      <c r="N5" s="17">
        <v>14.506500000000001</v>
      </c>
      <c r="O5" s="14">
        <v>1.2772000000000001</v>
      </c>
      <c r="P5" s="30">
        <f t="shared" ref="P5:P27" si="0">(N5+O5)/M5</f>
        <v>52.091419141914187</v>
      </c>
      <c r="Q5" s="7">
        <v>110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41743</v>
      </c>
      <c r="E6" s="6">
        <v>17.5</v>
      </c>
      <c r="F6" s="7">
        <v>669</v>
      </c>
      <c r="G6" s="8">
        <v>6.45</v>
      </c>
      <c r="H6" s="7">
        <v>67.7</v>
      </c>
      <c r="I6" s="29">
        <v>0</v>
      </c>
      <c r="J6" s="8">
        <v>6.94</v>
      </c>
      <c r="K6" s="17">
        <v>5.0666666666667002</v>
      </c>
      <c r="L6" s="15">
        <v>1.2995333333333332</v>
      </c>
      <c r="M6" s="15">
        <v>0.30300000000000005</v>
      </c>
      <c r="N6" s="17">
        <v>6.7187999999999999</v>
      </c>
      <c r="O6" s="14">
        <v>2.1836000000000002</v>
      </c>
      <c r="P6" s="30">
        <f t="shared" si="0"/>
        <v>29.380858085808576</v>
      </c>
      <c r="Q6" s="7">
        <v>105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41743</v>
      </c>
      <c r="E7" s="6">
        <v>18.8</v>
      </c>
      <c r="F7" s="7">
        <v>357.5</v>
      </c>
      <c r="G7" s="8">
        <v>11.13</v>
      </c>
      <c r="H7" s="7">
        <v>120.1</v>
      </c>
      <c r="I7" s="29">
        <v>0</v>
      </c>
      <c r="J7" s="8">
        <v>7.22</v>
      </c>
      <c r="K7" s="17">
        <v>3.1999999999996476</v>
      </c>
      <c r="L7" s="15">
        <v>0.51510000000000011</v>
      </c>
      <c r="M7" s="15">
        <v>0.2525</v>
      </c>
      <c r="N7" s="17">
        <v>0.2545</v>
      </c>
      <c r="O7" s="14">
        <v>2.5131999999999999</v>
      </c>
      <c r="P7" s="30">
        <f t="shared" si="0"/>
        <v>10.961188118811881</v>
      </c>
      <c r="Q7" s="7">
        <v>120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41743</v>
      </c>
      <c r="E8" s="6">
        <v>19.8</v>
      </c>
      <c r="F8" s="7">
        <v>504</v>
      </c>
      <c r="G8" s="8">
        <v>9.0500000000000007</v>
      </c>
      <c r="H8" s="7">
        <v>99.3</v>
      </c>
      <c r="I8" s="29">
        <v>33</v>
      </c>
      <c r="J8" s="8">
        <v>7.17</v>
      </c>
      <c r="K8" s="17">
        <v>5.1428571428565766</v>
      </c>
      <c r="L8" s="15">
        <v>0.61321428571428582</v>
      </c>
      <c r="M8" s="15">
        <v>0.35350000000000004</v>
      </c>
      <c r="N8" s="17">
        <v>0.66169999999999995</v>
      </c>
      <c r="O8" s="14">
        <v>1.3595999999999999</v>
      </c>
      <c r="P8" s="30">
        <f t="shared" si="0"/>
        <v>5.7179632248939178</v>
      </c>
      <c r="Q8" s="7">
        <v>70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41743</v>
      </c>
      <c r="E9" s="6">
        <v>17.600000000000001</v>
      </c>
      <c r="F9" s="7">
        <v>505</v>
      </c>
      <c r="G9" s="8">
        <v>11.02</v>
      </c>
      <c r="H9" s="7">
        <v>114.9</v>
      </c>
      <c r="I9" s="29">
        <v>33</v>
      </c>
      <c r="J9" s="8">
        <v>7.13</v>
      </c>
      <c r="K9" s="17">
        <v>3.6250000000004334</v>
      </c>
      <c r="L9" s="15">
        <v>1.0731250000000001</v>
      </c>
      <c r="M9" s="15">
        <v>0.505</v>
      </c>
      <c r="N9" s="17">
        <v>32.3215</v>
      </c>
      <c r="O9" s="14">
        <v>1.3184</v>
      </c>
      <c r="P9" s="30">
        <f t="shared" si="0"/>
        <v>66.613663366336624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41743</v>
      </c>
      <c r="E10" s="6">
        <v>17.3</v>
      </c>
      <c r="F10" s="7">
        <v>1105</v>
      </c>
      <c r="G10" s="8">
        <v>5.07</v>
      </c>
      <c r="H10" s="7">
        <v>52.5</v>
      </c>
      <c r="I10" s="29">
        <v>33</v>
      </c>
      <c r="J10" s="8">
        <v>6.6</v>
      </c>
      <c r="K10" s="17">
        <v>7.666666666666563</v>
      </c>
      <c r="L10" s="15">
        <v>1.018416666666667</v>
      </c>
      <c r="M10" s="15">
        <v>0.30300000000000005</v>
      </c>
      <c r="N10" s="17">
        <v>97.473500000000001</v>
      </c>
      <c r="O10" s="14">
        <v>7.21</v>
      </c>
      <c r="P10" s="30">
        <f t="shared" si="0"/>
        <v>345.49009900990092</v>
      </c>
      <c r="Q10" s="7">
        <v>60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41743</v>
      </c>
      <c r="E11" s="6">
        <v>20.7</v>
      </c>
      <c r="F11" s="7">
        <v>306.8</v>
      </c>
      <c r="G11" s="8">
        <v>9.4499999999999993</v>
      </c>
      <c r="H11" s="7">
        <v>105.6</v>
      </c>
      <c r="I11" s="29">
        <v>0</v>
      </c>
      <c r="J11" s="8">
        <v>7.18</v>
      </c>
      <c r="K11" s="17">
        <v>4.9230769230777476</v>
      </c>
      <c r="L11" s="15">
        <v>0.64484615384615396</v>
      </c>
      <c r="M11" s="15">
        <v>0.2525</v>
      </c>
      <c r="N11" s="17">
        <v>2.9013</v>
      </c>
      <c r="O11" s="14">
        <v>1.8540000000000001</v>
      </c>
      <c r="P11" s="30">
        <f t="shared" si="0"/>
        <v>18.832871287128714</v>
      </c>
      <c r="Q11" s="7">
        <v>93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41743</v>
      </c>
      <c r="E12" s="6">
        <v>23</v>
      </c>
      <c r="F12" s="7">
        <v>843</v>
      </c>
      <c r="G12" s="8">
        <v>6.69</v>
      </c>
      <c r="H12" s="7">
        <v>78.400000000000006</v>
      </c>
      <c r="I12" s="29">
        <v>0</v>
      </c>
      <c r="J12" s="8">
        <v>6.79</v>
      </c>
      <c r="K12" s="18">
        <v>81.333333333333258</v>
      </c>
      <c r="L12" s="15">
        <v>8.4503333333333348</v>
      </c>
      <c r="M12" s="15">
        <v>2.1715</v>
      </c>
      <c r="N12" s="17">
        <v>0.45810000000000001</v>
      </c>
      <c r="O12" s="14">
        <v>1.6892</v>
      </c>
      <c r="P12" s="30">
        <f t="shared" si="0"/>
        <v>0.98885562974902141</v>
      </c>
      <c r="Q12" s="7">
        <v>11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41743</v>
      </c>
      <c r="E13" s="6">
        <v>20.6</v>
      </c>
      <c r="F13" s="7">
        <v>442.8</v>
      </c>
      <c r="G13" s="8">
        <v>10.32</v>
      </c>
      <c r="H13" s="7">
        <v>115</v>
      </c>
      <c r="I13" s="7">
        <v>0</v>
      </c>
      <c r="J13" s="8">
        <v>7.35</v>
      </c>
      <c r="K13" s="17">
        <v>38.800000000001944</v>
      </c>
      <c r="L13" s="15">
        <v>2.9896000000000003</v>
      </c>
      <c r="M13" s="15">
        <v>0.35350000000000004</v>
      </c>
      <c r="N13" s="17">
        <v>5.0900000000000001E-2</v>
      </c>
      <c r="O13" s="14">
        <v>1.8128</v>
      </c>
      <c r="P13" s="30">
        <f t="shared" si="0"/>
        <v>5.2721357850070714</v>
      </c>
      <c r="Q13" s="7">
        <v>23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41743</v>
      </c>
      <c r="E14" s="6">
        <v>19.5</v>
      </c>
      <c r="F14" s="7">
        <v>290.10000000000002</v>
      </c>
      <c r="G14" s="8">
        <v>9.6999999999999993</v>
      </c>
      <c r="H14" s="7">
        <v>106.1</v>
      </c>
      <c r="I14" s="29">
        <v>0</v>
      </c>
      <c r="J14" s="8">
        <v>7.27</v>
      </c>
      <c r="K14" s="17">
        <v>6.8000000000001393</v>
      </c>
      <c r="L14" s="15">
        <v>0.5858000000000001</v>
      </c>
      <c r="M14" s="15">
        <v>0.30300000000000005</v>
      </c>
      <c r="N14" s="17">
        <v>0.1018</v>
      </c>
      <c r="O14" s="14">
        <v>0.9476</v>
      </c>
      <c r="P14" s="30">
        <f t="shared" si="0"/>
        <v>3.4633663366336624</v>
      </c>
      <c r="Q14" s="7">
        <v>120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41743</v>
      </c>
      <c r="E15" s="6">
        <v>20.5</v>
      </c>
      <c r="F15" s="7">
        <v>261.60000000000002</v>
      </c>
      <c r="G15" s="8">
        <v>9.25</v>
      </c>
      <c r="H15" s="7">
        <v>103.2</v>
      </c>
      <c r="I15" s="29">
        <v>0</v>
      </c>
      <c r="J15" s="8">
        <v>7.25</v>
      </c>
      <c r="K15" s="17">
        <v>4.3999999999995154</v>
      </c>
      <c r="L15" s="15">
        <v>0.5858000000000001</v>
      </c>
      <c r="M15" s="15">
        <v>0.2525</v>
      </c>
      <c r="N15" s="17">
        <v>5.0900000000000001E-2</v>
      </c>
      <c r="O15" s="14">
        <v>2.5956000000000001</v>
      </c>
      <c r="P15" s="30">
        <f t="shared" si="0"/>
        <v>10.481188118811881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41743</v>
      </c>
      <c r="E16" s="6">
        <v>23.4</v>
      </c>
      <c r="F16" s="7">
        <v>774</v>
      </c>
      <c r="G16" s="8">
        <v>10.61</v>
      </c>
      <c r="H16" s="7">
        <v>124.5</v>
      </c>
      <c r="I16" s="29">
        <v>0</v>
      </c>
      <c r="J16" s="8">
        <v>7.76</v>
      </c>
      <c r="K16" s="17">
        <v>327.99999999999943</v>
      </c>
      <c r="L16" s="15">
        <v>6.5313333333333343</v>
      </c>
      <c r="M16" s="15">
        <v>0.30300000000000005</v>
      </c>
      <c r="N16" s="17">
        <v>0</v>
      </c>
      <c r="O16" s="14">
        <v>1.8952</v>
      </c>
      <c r="P16" s="30">
        <f t="shared" si="0"/>
        <v>6.2547854785478538</v>
      </c>
      <c r="Q16" s="7">
        <v>12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41743</v>
      </c>
      <c r="E17" s="6">
        <v>24.6</v>
      </c>
      <c r="F17" s="7">
        <v>687</v>
      </c>
      <c r="G17" s="8">
        <v>8.1999999999999993</v>
      </c>
      <c r="H17" s="7">
        <v>98.9</v>
      </c>
      <c r="I17" s="29">
        <v>0</v>
      </c>
      <c r="J17" s="8">
        <v>7.34</v>
      </c>
      <c r="K17" s="17">
        <v>34.000000000002473</v>
      </c>
      <c r="L17" s="15">
        <v>4.3834000000000009</v>
      </c>
      <c r="M17" s="15">
        <v>0.85850000000000004</v>
      </c>
      <c r="N17" s="17">
        <v>4.3773999999999997</v>
      </c>
      <c r="O17" s="14">
        <v>1.3184</v>
      </c>
      <c r="P17" s="30">
        <f t="shared" si="0"/>
        <v>6.6345952242283053</v>
      </c>
      <c r="Q17" s="7">
        <v>20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41743</v>
      </c>
      <c r="E18" s="6">
        <v>16.5</v>
      </c>
      <c r="F18" s="7">
        <v>748</v>
      </c>
      <c r="G18" s="8">
        <v>9.2799999999999994</v>
      </c>
      <c r="H18" s="7">
        <v>95.3</v>
      </c>
      <c r="I18" s="7">
        <v>100</v>
      </c>
      <c r="J18" s="8">
        <v>7.14</v>
      </c>
      <c r="K18" s="17">
        <v>2.0999999999995467</v>
      </c>
      <c r="L18" s="15">
        <v>0.60599999999999998</v>
      </c>
      <c r="M18" s="15">
        <v>0.40400000000000003</v>
      </c>
      <c r="N18" s="17">
        <v>23.363099999999999</v>
      </c>
      <c r="O18" s="14">
        <v>1.236</v>
      </c>
      <c r="P18" s="30">
        <f t="shared" si="0"/>
        <v>60.888861386138608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41743</v>
      </c>
      <c r="E19" s="6">
        <v>21.1</v>
      </c>
      <c r="F19" s="7">
        <v>570</v>
      </c>
      <c r="G19" s="8">
        <v>9.82</v>
      </c>
      <c r="H19" s="7">
        <v>110.6</v>
      </c>
      <c r="I19" s="29">
        <v>0</v>
      </c>
      <c r="J19" s="8">
        <v>7.39</v>
      </c>
      <c r="K19" s="17">
        <v>9.5714285714291041</v>
      </c>
      <c r="L19" s="15">
        <v>1.1975714285714287</v>
      </c>
      <c r="M19" s="15">
        <v>0.40400000000000003</v>
      </c>
      <c r="N19" s="17">
        <v>2.8504</v>
      </c>
      <c r="O19" s="14">
        <v>2.2248000000000001</v>
      </c>
      <c r="P19" s="30">
        <f t="shared" si="0"/>
        <v>12.562376237623763</v>
      </c>
      <c r="Q19" s="7">
        <v>68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41743</v>
      </c>
      <c r="E20" s="6">
        <v>21</v>
      </c>
      <c r="F20" s="7">
        <v>378.6</v>
      </c>
      <c r="G20" s="8">
        <v>12.35</v>
      </c>
      <c r="H20" s="7">
        <v>138.4</v>
      </c>
      <c r="I20" s="29">
        <v>0</v>
      </c>
      <c r="J20" s="8">
        <v>7.5</v>
      </c>
      <c r="K20" s="17">
        <v>2.9000000000003467</v>
      </c>
      <c r="L20" s="15">
        <v>0.51510000000000011</v>
      </c>
      <c r="M20" s="15">
        <v>0.2525</v>
      </c>
      <c r="N20" s="17">
        <v>0.3054</v>
      </c>
      <c r="O20" s="14">
        <v>1.3595999999999999</v>
      </c>
      <c r="P20" s="30">
        <f t="shared" si="0"/>
        <v>6.5940594059405937</v>
      </c>
      <c r="Q20" s="7">
        <v>120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41743</v>
      </c>
      <c r="E21" s="6">
        <v>20.5</v>
      </c>
      <c r="F21" s="7">
        <v>631</v>
      </c>
      <c r="G21" s="8">
        <v>8.9</v>
      </c>
      <c r="H21" s="7">
        <v>99</v>
      </c>
      <c r="I21" s="29">
        <v>0</v>
      </c>
      <c r="J21" s="8">
        <v>7.34</v>
      </c>
      <c r="K21" s="17">
        <v>14.285714285713981</v>
      </c>
      <c r="L21" s="15">
        <v>1.5727142857142857</v>
      </c>
      <c r="M21" s="15">
        <v>0.55549999999999999</v>
      </c>
      <c r="N21" s="17">
        <v>6.0571000000000002</v>
      </c>
      <c r="O21" s="14">
        <v>3.1724000000000001</v>
      </c>
      <c r="P21" s="30">
        <f t="shared" si="0"/>
        <v>16.614761476147613</v>
      </c>
      <c r="Q21" s="7">
        <v>60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41743</v>
      </c>
      <c r="E22" s="6">
        <v>24.8</v>
      </c>
      <c r="F22" s="7">
        <v>438.4</v>
      </c>
      <c r="G22" s="8">
        <v>10.65</v>
      </c>
      <c r="H22" s="7">
        <v>128.6</v>
      </c>
      <c r="I22" s="29">
        <v>0</v>
      </c>
      <c r="J22" s="8">
        <v>7.26</v>
      </c>
      <c r="K22" s="17">
        <v>44.333333333333634</v>
      </c>
      <c r="L22" s="15">
        <v>3.636000000000001</v>
      </c>
      <c r="M22" s="15">
        <v>0.30300000000000005</v>
      </c>
      <c r="N22" s="17">
        <v>4.5810000000000004</v>
      </c>
      <c r="O22" s="14">
        <v>2.6779999999999999</v>
      </c>
      <c r="P22" s="30">
        <f t="shared" si="0"/>
        <v>23.957095709570954</v>
      </c>
      <c r="Q22" s="7">
        <v>27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41743</v>
      </c>
      <c r="E23" s="6">
        <v>20.399999999999999</v>
      </c>
      <c r="F23" s="7">
        <v>347.7</v>
      </c>
      <c r="G23" s="8">
        <v>8.83</v>
      </c>
      <c r="H23" s="7">
        <v>93</v>
      </c>
      <c r="I23" s="29">
        <v>0</v>
      </c>
      <c r="J23" s="8">
        <v>7.07</v>
      </c>
      <c r="K23" s="17">
        <v>6.5714285714284824</v>
      </c>
      <c r="L23" s="15">
        <v>0.72142857142857142</v>
      </c>
      <c r="M23" s="15">
        <v>0.2525</v>
      </c>
      <c r="N23" s="17">
        <v>12.5214</v>
      </c>
      <c r="O23" s="14">
        <v>1.3184</v>
      </c>
      <c r="P23" s="30">
        <f t="shared" si="0"/>
        <v>54.811089108910892</v>
      </c>
      <c r="Q23" s="7">
        <v>98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41743</v>
      </c>
      <c r="E24" s="6">
        <v>17.399999999999999</v>
      </c>
      <c r="F24" s="7">
        <v>250.1</v>
      </c>
      <c r="G24" s="8">
        <v>8.41</v>
      </c>
      <c r="H24" s="7">
        <v>87.6</v>
      </c>
      <c r="I24" s="29">
        <v>0</v>
      </c>
      <c r="J24" s="8">
        <v>6.71</v>
      </c>
      <c r="K24" s="17">
        <v>3.8461538461530811</v>
      </c>
      <c r="L24" s="15">
        <v>0.66038461538461557</v>
      </c>
      <c r="M24" s="15">
        <v>0.55549999999999999</v>
      </c>
      <c r="N24" s="17">
        <v>10.790800000000001</v>
      </c>
      <c r="O24" s="14">
        <v>3.3784000000000001</v>
      </c>
      <c r="P24" s="30">
        <f t="shared" si="0"/>
        <v>25.507110711071107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41743</v>
      </c>
      <c r="E25" s="6">
        <v>16.2</v>
      </c>
      <c r="F25" s="7">
        <v>586</v>
      </c>
      <c r="G25" s="8">
        <v>9.3699999999999992</v>
      </c>
      <c r="H25" s="7">
        <v>95.5</v>
      </c>
      <c r="I25" s="29">
        <v>33</v>
      </c>
      <c r="J25" s="8">
        <v>7</v>
      </c>
      <c r="K25" s="17">
        <v>3.9999999999995595</v>
      </c>
      <c r="L25" s="15">
        <v>0.49490000000000001</v>
      </c>
      <c r="M25" s="15">
        <v>0.35350000000000004</v>
      </c>
      <c r="N25" s="17">
        <v>70.089299999999994</v>
      </c>
      <c r="O25" s="14">
        <v>2.5956000000000001</v>
      </c>
      <c r="P25" s="30">
        <f t="shared" si="0"/>
        <v>205.61499292786419</v>
      </c>
      <c r="Q25" s="7">
        <v>120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41743</v>
      </c>
      <c r="E26" s="6">
        <v>24.3</v>
      </c>
      <c r="F26" s="7">
        <v>578</v>
      </c>
      <c r="G26" s="8">
        <v>9.31</v>
      </c>
      <c r="H26" s="7">
        <v>111.6</v>
      </c>
      <c r="I26" s="29">
        <v>0</v>
      </c>
      <c r="J26" s="8">
        <v>7.4</v>
      </c>
      <c r="K26" s="17">
        <v>52.400000000002223</v>
      </c>
      <c r="L26" s="15">
        <v>3.9188000000000005</v>
      </c>
      <c r="M26" s="15">
        <v>0.40400000000000003</v>
      </c>
      <c r="N26" s="17">
        <v>1.2725</v>
      </c>
      <c r="O26" s="14">
        <v>1.236</v>
      </c>
      <c r="P26" s="30">
        <f t="shared" si="0"/>
        <v>6.2091584158415829</v>
      </c>
      <c r="Q26" s="7">
        <v>17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41743</v>
      </c>
      <c r="E27" s="6">
        <v>26</v>
      </c>
      <c r="F27" s="7">
        <v>1633</v>
      </c>
      <c r="G27" s="8">
        <v>7.27</v>
      </c>
      <c r="H27" s="7">
        <v>90.1</v>
      </c>
      <c r="I27" s="7">
        <v>0</v>
      </c>
      <c r="J27" s="8">
        <v>7.63</v>
      </c>
      <c r="K27" s="17">
        <v>3.6000000000004917</v>
      </c>
      <c r="L27" s="15">
        <v>0.24745</v>
      </c>
      <c r="M27" s="15">
        <v>5.2520000000000007</v>
      </c>
      <c r="N27" s="17">
        <v>18.3749</v>
      </c>
      <c r="O27" s="14">
        <v>0.70040000000000002</v>
      </c>
      <c r="P27" s="30">
        <f t="shared" si="0"/>
        <v>3.6320068545316064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0">
        <f>AVERAGE(E4:E27)</f>
        <v>20.120833333333334</v>
      </c>
      <c r="F28" s="11">
        <f>AVERAGE(F4:F27)</f>
        <v>578.74166666666667</v>
      </c>
      <c r="G28" s="12">
        <f t="shared" ref="G28:Q28" si="1">AVERAGE(G4:G27)</f>
        <v>9.1158333333333328</v>
      </c>
      <c r="H28" s="11">
        <f t="shared" si="1"/>
        <v>100.57499999999999</v>
      </c>
      <c r="I28" s="11">
        <f t="shared" si="1"/>
        <v>16.583333333333332</v>
      </c>
      <c r="J28" s="12">
        <f t="shared" si="1"/>
        <v>7.1808333333333332</v>
      </c>
      <c r="K28" s="10">
        <f>AVERAGE(K4:K27)</f>
        <v>28.065726001939439</v>
      </c>
      <c r="L28" s="12">
        <f>AVERAGE(L4:L27)</f>
        <v>1.8125240207300868</v>
      </c>
      <c r="M28" s="12">
        <f>AVERAGE(M5:M27)</f>
        <v>0.66308695652173921</v>
      </c>
      <c r="N28" s="10">
        <f t="shared" si="1"/>
        <v>13.178858333333332</v>
      </c>
      <c r="O28" s="10">
        <f t="shared" si="1"/>
        <v>2.06</v>
      </c>
      <c r="P28" s="11">
        <f t="shared" si="1"/>
        <v>41.690415619771294</v>
      </c>
      <c r="Q28" s="11">
        <f t="shared" si="1"/>
        <v>82.25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18.911111111111111</v>
      </c>
      <c r="F29" s="11">
        <f t="shared" ref="F29:Q29" si="2">AVERAGE(F4,F5,F6,F9,F10,F18,F21,F24,F25)</f>
        <v>608.58888888888896</v>
      </c>
      <c r="G29" s="12">
        <f t="shared" si="2"/>
        <v>8.4611111111111121</v>
      </c>
      <c r="H29" s="11">
        <f t="shared" si="2"/>
        <v>87.822222222222223</v>
      </c>
      <c r="I29" s="11">
        <f t="shared" si="2"/>
        <v>40.555555555555557</v>
      </c>
      <c r="J29" s="12">
        <f t="shared" si="2"/>
        <v>6.9733333333333327</v>
      </c>
      <c r="K29" s="10">
        <f t="shared" si="2"/>
        <v>5.2891073523423868</v>
      </c>
      <c r="L29" s="12">
        <f t="shared" si="2"/>
        <v>0.8849777101438866</v>
      </c>
      <c r="M29" s="12">
        <f>AVERAGE(M27,M5,M6,M9,M10,M18,M21,M24,M25)</f>
        <v>0.94827777777777789</v>
      </c>
      <c r="N29" s="10">
        <f t="shared" si="2"/>
        <v>29.7256</v>
      </c>
      <c r="O29" s="10">
        <f t="shared" si="2"/>
        <v>2.6596888888888888</v>
      </c>
      <c r="P29" s="11">
        <f t="shared" si="2"/>
        <v>91.577471104253263</v>
      </c>
      <c r="Q29" s="11">
        <f t="shared" si="2"/>
        <v>103.88888888888889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19.775000000000002</v>
      </c>
      <c r="F30" s="11">
        <f t="shared" ref="F30:Q30" si="3">AVERAGE(F7,F8,F11,F14,F15,F19,F20,F23)</f>
        <v>377.03749999999997</v>
      </c>
      <c r="G30" s="12">
        <f t="shared" si="3"/>
        <v>9.9474999999999998</v>
      </c>
      <c r="H30" s="11">
        <f t="shared" si="3"/>
        <v>109.53750000000001</v>
      </c>
      <c r="I30" s="11">
        <f t="shared" si="3"/>
        <v>4.125</v>
      </c>
      <c r="J30" s="12">
        <f t="shared" si="3"/>
        <v>7.2562500000000005</v>
      </c>
      <c r="K30" s="10">
        <f t="shared" si="3"/>
        <v>5.4385989010989455</v>
      </c>
      <c r="L30" s="12">
        <f t="shared" si="3"/>
        <v>0.67235755494505511</v>
      </c>
      <c r="M30" s="12">
        <f t="shared" si="3"/>
        <v>0.29037499999999999</v>
      </c>
      <c r="N30" s="10">
        <f t="shared" si="3"/>
        <v>2.4559249999999997</v>
      </c>
      <c r="O30" s="10">
        <f t="shared" si="3"/>
        <v>1.7716000000000001</v>
      </c>
      <c r="P30" s="11">
        <f t="shared" si="3"/>
        <v>15.428012729844413</v>
      </c>
      <c r="Q30" s="11">
        <f t="shared" si="3"/>
        <v>101.125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21.650000000000002</v>
      </c>
      <c r="F31" s="11">
        <f t="shared" ref="F31:Q31" si="4">AVERAGE(F12,F13,F16,F17,F22,F26)</f>
        <v>627.20000000000005</v>
      </c>
      <c r="G31" s="12">
        <f t="shared" si="4"/>
        <v>9.2966666666666669</v>
      </c>
      <c r="H31" s="11">
        <f t="shared" si="4"/>
        <v>109.5</v>
      </c>
      <c r="I31" s="11">
        <f t="shared" si="4"/>
        <v>0</v>
      </c>
      <c r="J31" s="12">
        <f t="shared" si="4"/>
        <v>7.3166666666666664</v>
      </c>
      <c r="K31" s="10">
        <f t="shared" si="4"/>
        <v>96.477777777778826</v>
      </c>
      <c r="L31" s="12">
        <f t="shared" si="4"/>
        <v>4.9849111111111126</v>
      </c>
      <c r="M31" s="12">
        <f t="shared" si="4"/>
        <v>0.73224999999999996</v>
      </c>
      <c r="N31" s="10">
        <f t="shared" si="4"/>
        <v>1.7899833333333337</v>
      </c>
      <c r="O31" s="10">
        <f t="shared" si="4"/>
        <v>1.7716000000000001</v>
      </c>
      <c r="P31" s="11">
        <f t="shared" si="4"/>
        <v>8.219437707157466</v>
      </c>
      <c r="Q31" s="11">
        <f t="shared" si="4"/>
        <v>18.333333333333332</v>
      </c>
    </row>
    <row r="35" spans="2:8" x14ac:dyDescent="0.25">
      <c r="B35" s="3" t="s">
        <v>57</v>
      </c>
      <c r="C35" s="3"/>
      <c r="D35" s="3"/>
      <c r="F35" s="3"/>
      <c r="G35" s="3"/>
      <c r="H35" s="3"/>
    </row>
    <row r="36" spans="2:8" x14ac:dyDescent="0.25">
      <c r="B36" s="3" t="s">
        <v>58</v>
      </c>
      <c r="C36" s="3"/>
      <c r="D36" s="3"/>
      <c r="E36" s="3"/>
      <c r="F36" s="3"/>
      <c r="G36" s="3"/>
      <c r="H36" s="3"/>
    </row>
    <row r="37" spans="2:8" x14ac:dyDescent="0.25">
      <c r="B37" s="3" t="s">
        <v>59</v>
      </c>
      <c r="C37" s="3"/>
      <c r="D37" s="3"/>
      <c r="E37" s="3"/>
      <c r="F37" s="3"/>
      <c r="G37" s="3"/>
      <c r="H37" s="3"/>
    </row>
    <row r="38" spans="2:8" x14ac:dyDescent="0.25">
      <c r="B38" s="3" t="s">
        <v>60</v>
      </c>
      <c r="C38" s="3"/>
      <c r="D38" s="3"/>
      <c r="E38" s="3"/>
      <c r="F38" s="3"/>
      <c r="G38" s="3" t="s">
        <v>61</v>
      </c>
      <c r="H38" s="3"/>
    </row>
    <row r="39" spans="2:8" x14ac:dyDescent="0.25">
      <c r="B39" s="3" t="s">
        <v>62</v>
      </c>
      <c r="C39" s="3"/>
      <c r="D39" s="3"/>
      <c r="E39" s="3"/>
      <c r="F39" s="3"/>
      <c r="G39" s="3"/>
      <c r="H39" s="3"/>
    </row>
    <row r="40" spans="2:8" x14ac:dyDescent="0.25">
      <c r="B40" s="3" t="s">
        <v>63</v>
      </c>
      <c r="C40" s="3"/>
      <c r="D40" s="3"/>
      <c r="E40" s="3"/>
      <c r="F40" s="3" t="s">
        <v>64</v>
      </c>
      <c r="G40" s="3"/>
      <c r="H40" s="3"/>
    </row>
    <row r="41" spans="2:8" x14ac:dyDescent="0.25">
      <c r="B41" s="3" t="s">
        <v>65</v>
      </c>
      <c r="C41" s="3"/>
      <c r="D41" s="3"/>
      <c r="E41" s="3"/>
      <c r="F41" s="3" t="s">
        <v>66</v>
      </c>
      <c r="G41" s="3"/>
      <c r="H41" s="3"/>
    </row>
    <row r="42" spans="2:8" x14ac:dyDescent="0.25">
      <c r="B42" s="3" t="s">
        <v>67</v>
      </c>
      <c r="C42" s="3"/>
      <c r="D42" s="3"/>
      <c r="E42" s="3"/>
      <c r="F42" s="3"/>
      <c r="G42" s="3"/>
      <c r="H42" s="3"/>
    </row>
    <row r="43" spans="2:8" x14ac:dyDescent="0.25">
      <c r="B43" s="3" t="s">
        <v>68</v>
      </c>
      <c r="C43" s="3"/>
      <c r="D43" s="3"/>
      <c r="E43" s="3"/>
      <c r="F43" s="3"/>
      <c r="G43" s="3"/>
      <c r="H43" s="3"/>
    </row>
    <row r="44" spans="2:8" x14ac:dyDescent="0.25">
      <c r="B44" s="3" t="s">
        <v>69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topLeftCell="AD1" workbookViewId="0">
      <selection activeCell="AY4" sqref="AY4:AY27"/>
    </sheetView>
  </sheetViews>
  <sheetFormatPr defaultRowHeight="15" x14ac:dyDescent="0.25"/>
  <cols>
    <col min="1" max="1" width="15.28515625" style="19" bestFit="1" customWidth="1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11.28515625" style="19" bestFit="1" customWidth="1"/>
    <col min="7" max="7" width="10.5703125" style="19" bestFit="1" customWidth="1"/>
    <col min="8" max="8" width="9.140625" style="19"/>
    <col min="9" max="9" width="9.85546875" style="19" customWidth="1"/>
    <col min="10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53</v>
      </c>
      <c r="D1" s="19" t="s">
        <v>54</v>
      </c>
      <c r="E1" s="19" t="s">
        <v>77</v>
      </c>
      <c r="F1" s="19" t="s">
        <v>55</v>
      </c>
      <c r="I1" s="20" t="s">
        <v>83</v>
      </c>
      <c r="K1" s="21" t="s">
        <v>85</v>
      </c>
      <c r="V1" s="20" t="s">
        <v>83</v>
      </c>
      <c r="X1" s="21" t="s">
        <v>86</v>
      </c>
      <c r="AI1" s="20" t="s">
        <v>83</v>
      </c>
      <c r="AL1" s="21" t="s">
        <v>87</v>
      </c>
      <c r="AV1" s="20" t="s">
        <v>84</v>
      </c>
    </row>
    <row r="2" spans="1:54" x14ac:dyDescent="0.25">
      <c r="A2" s="19">
        <v>1</v>
      </c>
      <c r="B2" s="25">
        <v>5.0069999999999997</v>
      </c>
      <c r="C2" s="19">
        <v>5.0096999999999996</v>
      </c>
      <c r="D2" s="19">
        <v>750</v>
      </c>
      <c r="E2" s="22">
        <f>1000/D2</f>
        <v>1.3333333333333333</v>
      </c>
      <c r="F2" s="23">
        <f>((C2-B2)*1000)*E2</f>
        <v>3.5999999999998993</v>
      </c>
      <c r="G2" s="24"/>
    </row>
    <row r="3" spans="1:54" x14ac:dyDescent="0.25">
      <c r="A3" s="19">
        <v>2</v>
      </c>
      <c r="B3" s="25">
        <v>5.1778000000000004</v>
      </c>
      <c r="C3" s="25">
        <v>5.1806999999999999</v>
      </c>
      <c r="D3" s="19">
        <v>850</v>
      </c>
      <c r="E3" s="22">
        <f t="shared" ref="E3:E29" si="0">1000/D3</f>
        <v>1.1764705882352942</v>
      </c>
      <c r="F3" s="23">
        <f t="shared" ref="F3:F29" si="1">((C3-B3)*1000)*E3</f>
        <v>3.411764705881716</v>
      </c>
      <c r="G3" s="24"/>
      <c r="I3" s="19" t="s">
        <v>47</v>
      </c>
      <c r="J3" s="19" t="s">
        <v>52</v>
      </c>
      <c r="K3" s="19" t="s">
        <v>89</v>
      </c>
      <c r="M3" s="19" t="s">
        <v>49</v>
      </c>
      <c r="V3" s="19" t="s">
        <v>47</v>
      </c>
      <c r="W3" s="19" t="s">
        <v>52</v>
      </c>
      <c r="X3" s="19" t="s">
        <v>89</v>
      </c>
      <c r="Z3" s="19" t="s">
        <v>82</v>
      </c>
      <c r="AI3" s="19" t="s">
        <v>47</v>
      </c>
      <c r="AJ3" s="19" t="s">
        <v>52</v>
      </c>
      <c r="AK3" s="19" t="s">
        <v>89</v>
      </c>
      <c r="AM3" s="19" t="s">
        <v>88</v>
      </c>
      <c r="AV3" s="19" t="s">
        <v>47</v>
      </c>
      <c r="AW3" s="19" t="s">
        <v>52</v>
      </c>
      <c r="AX3" s="19" t="s">
        <v>89</v>
      </c>
      <c r="AY3" s="19" t="s">
        <v>56</v>
      </c>
      <c r="BA3" s="19" t="s">
        <v>56</v>
      </c>
    </row>
    <row r="4" spans="1:54" x14ac:dyDescent="0.25">
      <c r="A4" s="19">
        <v>3</v>
      </c>
      <c r="B4" s="25">
        <v>5.1946000000000003</v>
      </c>
      <c r="C4" s="25">
        <v>5.1984000000000004</v>
      </c>
      <c r="D4" s="19">
        <v>750</v>
      </c>
      <c r="E4" s="22">
        <f t="shared" si="0"/>
        <v>1.3333333333333333</v>
      </c>
      <c r="F4" s="23">
        <f t="shared" si="1"/>
        <v>5.0666666666667002</v>
      </c>
      <c r="G4" s="24"/>
      <c r="I4" s="19">
        <v>1</v>
      </c>
      <c r="J4" s="19">
        <v>7</v>
      </c>
      <c r="K4" s="22">
        <f>J4*0.0505</f>
        <v>0.35350000000000004</v>
      </c>
      <c r="M4" s="19" t="s">
        <v>50</v>
      </c>
      <c r="N4" s="19" t="s">
        <v>51</v>
      </c>
      <c r="V4" s="19">
        <v>1</v>
      </c>
      <c r="W4" s="19">
        <v>38</v>
      </c>
      <c r="X4" s="22">
        <f>W4*0.0412</f>
        <v>1.5656000000000001</v>
      </c>
      <c r="Z4" s="19" t="s">
        <v>50</v>
      </c>
      <c r="AA4" s="19" t="s">
        <v>51</v>
      </c>
      <c r="AI4" s="19">
        <v>1</v>
      </c>
      <c r="AJ4" s="19">
        <v>122</v>
      </c>
      <c r="AK4" s="22">
        <f>AJ4*0.0509</f>
        <v>6.2098000000000004</v>
      </c>
      <c r="AM4" s="19" t="s">
        <v>50</v>
      </c>
      <c r="AN4" s="19" t="s">
        <v>51</v>
      </c>
      <c r="AV4" s="19">
        <v>1</v>
      </c>
      <c r="AW4" s="19">
        <v>95</v>
      </c>
      <c r="AX4" s="24">
        <f>AW4*10*0.0505</f>
        <v>47.975000000000001</v>
      </c>
      <c r="AY4" s="22">
        <f t="shared" ref="AY4" si="2">AX4*0.01*E2</f>
        <v>0.63966666666666661</v>
      </c>
      <c r="BA4" s="19" t="s">
        <v>50</v>
      </c>
      <c r="BB4" s="19" t="s">
        <v>51</v>
      </c>
    </row>
    <row r="5" spans="1:54" x14ac:dyDescent="0.25">
      <c r="A5" s="19">
        <v>4</v>
      </c>
      <c r="B5" s="25">
        <v>5.0053000000000001</v>
      </c>
      <c r="C5" s="25">
        <v>5.0084999999999997</v>
      </c>
      <c r="D5" s="31">
        <v>1000</v>
      </c>
      <c r="E5" s="22">
        <f t="shared" si="0"/>
        <v>1</v>
      </c>
      <c r="F5" s="23">
        <f t="shared" si="1"/>
        <v>3.1999999999996476</v>
      </c>
      <c r="G5" s="24"/>
      <c r="I5" s="19">
        <v>2</v>
      </c>
      <c r="J5" s="19">
        <v>6</v>
      </c>
      <c r="K5" s="22">
        <f t="shared" ref="K5:K31" si="3">J5*0.0505</f>
        <v>0.30300000000000005</v>
      </c>
      <c r="M5" s="19">
        <v>1</v>
      </c>
      <c r="N5" s="19">
        <v>0</v>
      </c>
      <c r="V5" s="19">
        <v>2</v>
      </c>
      <c r="W5" s="19">
        <v>31</v>
      </c>
      <c r="X5" s="22">
        <f t="shared" ref="X5:X31" si="4">W5*0.0412</f>
        <v>1.2772000000000001</v>
      </c>
      <c r="Z5" s="19">
        <v>1</v>
      </c>
      <c r="AA5" s="19">
        <v>0</v>
      </c>
      <c r="AI5" s="19">
        <v>2</v>
      </c>
      <c r="AJ5" s="19">
        <v>285</v>
      </c>
      <c r="AK5" s="22">
        <f t="shared" ref="AK5:AK31" si="5">AJ5*0.0509</f>
        <v>14.506500000000001</v>
      </c>
      <c r="AM5" s="19">
        <v>0</v>
      </c>
      <c r="AN5" s="19">
        <v>0</v>
      </c>
      <c r="AV5" s="19">
        <v>2</v>
      </c>
      <c r="AW5" s="19">
        <v>101</v>
      </c>
      <c r="AX5" s="24">
        <f t="shared" ref="AX5:AX31" si="6">AW5*10*0.0505</f>
        <v>51.005000000000003</v>
      </c>
      <c r="AY5" s="22">
        <f t="shared" ref="AY5:AY31" si="7">AX5*0.01*E3</f>
        <v>0.60005882352941176</v>
      </c>
      <c r="BA5" s="31">
        <v>1</v>
      </c>
      <c r="BB5" s="19">
        <v>0</v>
      </c>
    </row>
    <row r="6" spans="1:54" x14ac:dyDescent="0.25">
      <c r="A6" s="19">
        <v>5</v>
      </c>
      <c r="B6" s="25">
        <v>4.9904000000000002</v>
      </c>
      <c r="C6" s="25">
        <v>4.9939999999999998</v>
      </c>
      <c r="D6" s="31">
        <v>700</v>
      </c>
      <c r="E6" s="22">
        <f t="shared" si="0"/>
        <v>1.4285714285714286</v>
      </c>
      <c r="F6" s="23">
        <f t="shared" si="1"/>
        <v>5.1428571428565766</v>
      </c>
      <c r="G6" s="24"/>
      <c r="I6" s="19">
        <v>3</v>
      </c>
      <c r="J6" s="19">
        <v>6</v>
      </c>
      <c r="K6" s="22">
        <f t="shared" si="3"/>
        <v>0.30300000000000005</v>
      </c>
      <c r="M6" s="19">
        <v>18</v>
      </c>
      <c r="N6" s="19">
        <v>1</v>
      </c>
      <c r="V6" s="19">
        <v>3</v>
      </c>
      <c r="W6" s="19">
        <v>53</v>
      </c>
      <c r="X6" s="22">
        <f t="shared" si="4"/>
        <v>2.1836000000000002</v>
      </c>
      <c r="Z6" s="19">
        <v>48</v>
      </c>
      <c r="AA6" s="19">
        <v>2</v>
      </c>
      <c r="AI6" s="19">
        <v>3</v>
      </c>
      <c r="AJ6" s="19">
        <v>132</v>
      </c>
      <c r="AK6" s="22">
        <f t="shared" si="5"/>
        <v>6.7187999999999999</v>
      </c>
      <c r="AM6" s="19">
        <v>26</v>
      </c>
      <c r="AN6" s="19">
        <v>2</v>
      </c>
      <c r="AV6" s="19">
        <v>3</v>
      </c>
      <c r="AW6" s="19">
        <v>193</v>
      </c>
      <c r="AX6" s="24">
        <f t="shared" si="6"/>
        <v>97.465000000000003</v>
      </c>
      <c r="AY6" s="22">
        <f t="shared" si="7"/>
        <v>1.2995333333333332</v>
      </c>
      <c r="BA6" s="31">
        <v>18</v>
      </c>
      <c r="BB6" s="19">
        <v>1</v>
      </c>
    </row>
    <row r="7" spans="1:54" x14ac:dyDescent="0.25">
      <c r="A7" s="19">
        <v>6</v>
      </c>
      <c r="B7" s="25">
        <v>4.9150999999999998</v>
      </c>
      <c r="C7" s="25">
        <v>4.9180000000000001</v>
      </c>
      <c r="D7" s="31">
        <v>800</v>
      </c>
      <c r="E7" s="22">
        <f t="shared" si="0"/>
        <v>1.25</v>
      </c>
      <c r="F7" s="23">
        <f t="shared" si="1"/>
        <v>3.6250000000004334</v>
      </c>
      <c r="G7" s="24"/>
      <c r="I7" s="19">
        <v>4</v>
      </c>
      <c r="J7" s="31">
        <v>5</v>
      </c>
      <c r="K7" s="22">
        <f t="shared" si="3"/>
        <v>0.2525</v>
      </c>
      <c r="M7" s="19">
        <v>38</v>
      </c>
      <c r="N7" s="19">
        <v>2</v>
      </c>
      <c r="V7" s="19">
        <v>4</v>
      </c>
      <c r="W7" s="31">
        <v>61</v>
      </c>
      <c r="X7" s="22">
        <f t="shared" si="4"/>
        <v>2.5131999999999999</v>
      </c>
      <c r="Z7" s="19">
        <v>120</v>
      </c>
      <c r="AA7" s="19">
        <v>5</v>
      </c>
      <c r="AI7" s="19">
        <v>4</v>
      </c>
      <c r="AJ7" s="31">
        <v>5</v>
      </c>
      <c r="AK7" s="22">
        <f t="shared" si="5"/>
        <v>0.2545</v>
      </c>
      <c r="AM7" s="19">
        <v>96</v>
      </c>
      <c r="AN7" s="19">
        <v>5</v>
      </c>
      <c r="AV7" s="19">
        <v>4</v>
      </c>
      <c r="AW7" s="31">
        <v>102</v>
      </c>
      <c r="AX7" s="24">
        <f t="shared" si="6"/>
        <v>51.510000000000005</v>
      </c>
      <c r="AY7" s="22">
        <f t="shared" si="7"/>
        <v>0.51510000000000011</v>
      </c>
      <c r="BA7" s="31">
        <v>38</v>
      </c>
      <c r="BB7" s="19">
        <v>2</v>
      </c>
    </row>
    <row r="8" spans="1:54" x14ac:dyDescent="0.25">
      <c r="A8" s="19">
        <v>7</v>
      </c>
      <c r="B8" s="25">
        <v>5.0064000000000002</v>
      </c>
      <c r="C8" s="25">
        <v>5.0110000000000001</v>
      </c>
      <c r="D8" s="31">
        <v>600</v>
      </c>
      <c r="E8" s="22">
        <f t="shared" si="0"/>
        <v>1.6666666666666667</v>
      </c>
      <c r="F8" s="23">
        <f t="shared" si="1"/>
        <v>7.666666666666563</v>
      </c>
      <c r="G8" s="24"/>
      <c r="I8" s="19">
        <v>5</v>
      </c>
      <c r="J8" s="31">
        <v>7</v>
      </c>
      <c r="K8" s="22">
        <f t="shared" si="3"/>
        <v>0.35350000000000004</v>
      </c>
      <c r="M8" s="19">
        <v>98</v>
      </c>
      <c r="N8" s="19">
        <v>5</v>
      </c>
      <c r="V8" s="19">
        <v>5</v>
      </c>
      <c r="W8" s="31">
        <v>33</v>
      </c>
      <c r="X8" s="22">
        <f t="shared" si="4"/>
        <v>1.3595999999999999</v>
      </c>
      <c r="Z8" s="19">
        <v>269</v>
      </c>
      <c r="AA8" s="19">
        <v>10</v>
      </c>
      <c r="AI8" s="19">
        <v>5</v>
      </c>
      <c r="AJ8" s="31">
        <v>13</v>
      </c>
      <c r="AK8" s="22">
        <f t="shared" si="5"/>
        <v>0.66169999999999995</v>
      </c>
      <c r="AM8" s="31">
        <v>130</v>
      </c>
      <c r="AN8" s="19">
        <v>10</v>
      </c>
      <c r="AV8" s="19">
        <v>5</v>
      </c>
      <c r="AW8" s="31">
        <v>85</v>
      </c>
      <c r="AX8" s="24">
        <f t="shared" si="6"/>
        <v>42.925000000000004</v>
      </c>
      <c r="AY8" s="22">
        <f t="shared" si="7"/>
        <v>0.61321428571428582</v>
      </c>
      <c r="BA8" s="31">
        <v>98</v>
      </c>
      <c r="BB8" s="19">
        <v>5</v>
      </c>
    </row>
    <row r="9" spans="1:54" x14ac:dyDescent="0.25">
      <c r="A9" s="19">
        <v>8</v>
      </c>
      <c r="B9" s="25">
        <v>5.1795999999999998</v>
      </c>
      <c r="C9" s="25">
        <v>5.1828000000000003</v>
      </c>
      <c r="D9" s="31">
        <v>650</v>
      </c>
      <c r="E9" s="22">
        <f t="shared" si="0"/>
        <v>1.5384615384615385</v>
      </c>
      <c r="F9" s="23">
        <f t="shared" si="1"/>
        <v>4.9230769230777476</v>
      </c>
      <c r="G9" s="24"/>
      <c r="I9" s="19">
        <v>6</v>
      </c>
      <c r="J9" s="31">
        <v>10</v>
      </c>
      <c r="K9" s="22">
        <f t="shared" si="3"/>
        <v>0.505</v>
      </c>
      <c r="M9" s="19">
        <v>204</v>
      </c>
      <c r="N9" s="19">
        <v>10</v>
      </c>
      <c r="V9" s="19">
        <v>6</v>
      </c>
      <c r="W9" s="31">
        <v>32</v>
      </c>
      <c r="X9" s="22">
        <f t="shared" si="4"/>
        <v>1.3184</v>
      </c>
      <c r="Z9" s="19">
        <v>458</v>
      </c>
      <c r="AA9" s="19">
        <v>20</v>
      </c>
      <c r="AI9" s="19">
        <v>6</v>
      </c>
      <c r="AJ9" s="31">
        <v>635</v>
      </c>
      <c r="AK9" s="22">
        <f t="shared" si="5"/>
        <v>32.3215</v>
      </c>
      <c r="AM9" s="31">
        <v>1968</v>
      </c>
      <c r="AN9" s="31">
        <v>100</v>
      </c>
      <c r="AV9" s="19">
        <v>6</v>
      </c>
      <c r="AW9" s="31">
        <v>170</v>
      </c>
      <c r="AX9" s="24">
        <f t="shared" si="6"/>
        <v>85.850000000000009</v>
      </c>
      <c r="AY9" s="22">
        <f t="shared" si="7"/>
        <v>1.0731250000000001</v>
      </c>
      <c r="BA9" s="31">
        <v>204</v>
      </c>
      <c r="BB9" s="19">
        <v>10</v>
      </c>
    </row>
    <row r="10" spans="1:54" x14ac:dyDescent="0.25">
      <c r="A10" s="19">
        <v>9</v>
      </c>
      <c r="B10" s="25">
        <v>5.1923000000000004</v>
      </c>
      <c r="C10" s="25">
        <v>5.2045000000000003</v>
      </c>
      <c r="D10" s="31">
        <v>150</v>
      </c>
      <c r="E10" s="22">
        <f t="shared" si="0"/>
        <v>6.666666666666667</v>
      </c>
      <c r="F10" s="23">
        <f t="shared" si="1"/>
        <v>81.333333333333258</v>
      </c>
      <c r="G10" s="24"/>
      <c r="I10" s="19">
        <v>7</v>
      </c>
      <c r="J10" s="31">
        <v>6</v>
      </c>
      <c r="K10" s="22">
        <f t="shared" si="3"/>
        <v>0.30300000000000005</v>
      </c>
      <c r="M10" s="19">
        <v>294</v>
      </c>
      <c r="N10" s="19">
        <v>15</v>
      </c>
      <c r="V10" s="19">
        <v>7</v>
      </c>
      <c r="W10" s="31">
        <v>175</v>
      </c>
      <c r="X10" s="22">
        <f t="shared" si="4"/>
        <v>7.21</v>
      </c>
      <c r="Z10" s="19">
        <v>737</v>
      </c>
      <c r="AA10" s="19">
        <v>30</v>
      </c>
      <c r="AI10" s="19">
        <v>7</v>
      </c>
      <c r="AJ10" s="31">
        <v>1915</v>
      </c>
      <c r="AK10" s="22">
        <f t="shared" si="5"/>
        <v>97.473500000000001</v>
      </c>
      <c r="AV10" s="19">
        <v>7</v>
      </c>
      <c r="AW10" s="31">
        <v>121</v>
      </c>
      <c r="AX10" s="24">
        <f t="shared" si="6"/>
        <v>61.105000000000004</v>
      </c>
      <c r="AY10" s="22">
        <f t="shared" si="7"/>
        <v>1.018416666666667</v>
      </c>
      <c r="BA10" s="31">
        <v>294</v>
      </c>
      <c r="BB10" s="19">
        <v>15</v>
      </c>
    </row>
    <row r="11" spans="1:54" x14ac:dyDescent="0.25">
      <c r="A11" s="19">
        <v>10</v>
      </c>
      <c r="B11" s="25">
        <v>5.0030999999999999</v>
      </c>
      <c r="C11" s="25">
        <v>5.0128000000000004</v>
      </c>
      <c r="D11" s="31">
        <v>250</v>
      </c>
      <c r="E11" s="22">
        <f t="shared" si="0"/>
        <v>4</v>
      </c>
      <c r="F11" s="23">
        <f t="shared" si="1"/>
        <v>38.800000000001944</v>
      </c>
      <c r="G11" s="24"/>
      <c r="I11" s="19">
        <v>8</v>
      </c>
      <c r="J11" s="31">
        <v>5</v>
      </c>
      <c r="K11" s="22">
        <f t="shared" si="3"/>
        <v>0.2525</v>
      </c>
      <c r="V11" s="19">
        <v>8</v>
      </c>
      <c r="W11" s="31">
        <v>45</v>
      </c>
      <c r="X11" s="22">
        <f t="shared" si="4"/>
        <v>1.8540000000000001</v>
      </c>
      <c r="AI11" s="19">
        <v>8</v>
      </c>
      <c r="AJ11" s="31">
        <v>57</v>
      </c>
      <c r="AK11" s="22">
        <f t="shared" si="5"/>
        <v>2.9013</v>
      </c>
      <c r="AV11" s="19">
        <v>8</v>
      </c>
      <c r="AW11" s="31">
        <v>83</v>
      </c>
      <c r="AX11" s="24">
        <f t="shared" si="6"/>
        <v>41.914999999999999</v>
      </c>
      <c r="AY11" s="22">
        <f t="shared" si="7"/>
        <v>0.64484615384615396</v>
      </c>
    </row>
    <row r="12" spans="1:54" x14ac:dyDescent="0.25">
      <c r="A12" s="19">
        <v>11</v>
      </c>
      <c r="B12" s="25">
        <v>4.9097</v>
      </c>
      <c r="C12" s="25">
        <v>4.9131</v>
      </c>
      <c r="D12" s="31">
        <v>500</v>
      </c>
      <c r="E12" s="22">
        <f t="shared" si="0"/>
        <v>2</v>
      </c>
      <c r="F12" s="23">
        <f t="shared" si="1"/>
        <v>6.8000000000001393</v>
      </c>
      <c r="G12" s="24"/>
      <c r="I12" s="19">
        <v>9</v>
      </c>
      <c r="J12" s="31">
        <v>43</v>
      </c>
      <c r="K12" s="22">
        <f t="shared" si="3"/>
        <v>2.1715</v>
      </c>
      <c r="V12" s="19">
        <v>9</v>
      </c>
      <c r="W12" s="31">
        <v>41</v>
      </c>
      <c r="X12" s="22">
        <f t="shared" si="4"/>
        <v>1.6892</v>
      </c>
      <c r="AI12" s="19">
        <v>9</v>
      </c>
      <c r="AJ12" s="31">
        <v>9</v>
      </c>
      <c r="AK12" s="22">
        <f t="shared" si="5"/>
        <v>0.45810000000000001</v>
      </c>
      <c r="AV12" s="19">
        <v>9</v>
      </c>
      <c r="AW12" s="31">
        <v>251</v>
      </c>
      <c r="AX12" s="24">
        <f t="shared" si="6"/>
        <v>126.75500000000001</v>
      </c>
      <c r="AY12" s="22">
        <f t="shared" si="7"/>
        <v>8.4503333333333348</v>
      </c>
    </row>
    <row r="13" spans="1:54" x14ac:dyDescent="0.25">
      <c r="A13" s="19">
        <v>12</v>
      </c>
      <c r="B13" s="25">
        <v>4.9541000000000004</v>
      </c>
      <c r="C13" s="25">
        <v>4.9584999999999999</v>
      </c>
      <c r="D13" s="31">
        <v>1000</v>
      </c>
      <c r="E13" s="22">
        <f t="shared" si="0"/>
        <v>1</v>
      </c>
      <c r="F13" s="23">
        <f t="shared" si="1"/>
        <v>4.3999999999995154</v>
      </c>
      <c r="G13" s="24"/>
      <c r="I13" s="19">
        <v>10</v>
      </c>
      <c r="J13" s="31">
        <v>7</v>
      </c>
      <c r="K13" s="22">
        <f t="shared" si="3"/>
        <v>0.35350000000000004</v>
      </c>
      <c r="V13" s="19">
        <v>10</v>
      </c>
      <c r="W13" s="31">
        <v>44</v>
      </c>
      <c r="X13" s="22">
        <f t="shared" si="4"/>
        <v>1.8128</v>
      </c>
      <c r="AI13" s="19">
        <v>10</v>
      </c>
      <c r="AJ13" s="31">
        <v>1</v>
      </c>
      <c r="AK13" s="22">
        <f t="shared" si="5"/>
        <v>5.0900000000000001E-2</v>
      </c>
      <c r="AV13" s="19">
        <v>10</v>
      </c>
      <c r="AW13" s="31">
        <v>148</v>
      </c>
      <c r="AX13" s="24">
        <f t="shared" si="6"/>
        <v>74.740000000000009</v>
      </c>
      <c r="AY13" s="22">
        <f t="shared" si="7"/>
        <v>2.9896000000000003</v>
      </c>
    </row>
    <row r="14" spans="1:54" x14ac:dyDescent="0.25">
      <c r="A14" s="19">
        <v>13</v>
      </c>
      <c r="B14" s="25">
        <v>4.9569000000000001</v>
      </c>
      <c r="C14" s="25">
        <v>5.0061</v>
      </c>
      <c r="D14" s="31">
        <v>150</v>
      </c>
      <c r="E14" s="22">
        <f t="shared" si="0"/>
        <v>6.666666666666667</v>
      </c>
      <c r="F14" s="23">
        <f t="shared" si="1"/>
        <v>327.99999999999943</v>
      </c>
      <c r="G14" s="24"/>
      <c r="I14" s="19">
        <v>11</v>
      </c>
      <c r="J14" s="31">
        <v>6</v>
      </c>
      <c r="K14" s="22">
        <f t="shared" si="3"/>
        <v>0.30300000000000005</v>
      </c>
      <c r="V14" s="19">
        <v>11</v>
      </c>
      <c r="W14" s="31">
        <v>23</v>
      </c>
      <c r="X14" s="22">
        <f t="shared" si="4"/>
        <v>0.9476</v>
      </c>
      <c r="AI14" s="19">
        <v>11</v>
      </c>
      <c r="AJ14" s="31">
        <v>2</v>
      </c>
      <c r="AK14" s="22">
        <f t="shared" si="5"/>
        <v>0.1018</v>
      </c>
      <c r="AV14" s="19">
        <v>11</v>
      </c>
      <c r="AW14" s="31">
        <v>58</v>
      </c>
      <c r="AX14" s="24">
        <f t="shared" si="6"/>
        <v>29.290000000000003</v>
      </c>
      <c r="AY14" s="22">
        <f t="shared" si="7"/>
        <v>0.5858000000000001</v>
      </c>
    </row>
    <row r="15" spans="1:54" x14ac:dyDescent="0.25">
      <c r="A15" s="19">
        <v>14</v>
      </c>
      <c r="B15" s="25">
        <v>4.9135999999999997</v>
      </c>
      <c r="C15" s="25">
        <v>4.9221000000000004</v>
      </c>
      <c r="D15" s="31">
        <v>250</v>
      </c>
      <c r="E15" s="22">
        <f t="shared" si="0"/>
        <v>4</v>
      </c>
      <c r="F15" s="23">
        <f t="shared" si="1"/>
        <v>34.000000000002473</v>
      </c>
      <c r="G15" s="24"/>
      <c r="I15" s="19">
        <v>12</v>
      </c>
      <c r="J15" s="31">
        <v>5</v>
      </c>
      <c r="K15" s="22">
        <f t="shared" si="3"/>
        <v>0.2525</v>
      </c>
      <c r="V15" s="19">
        <v>12</v>
      </c>
      <c r="W15" s="31">
        <v>63</v>
      </c>
      <c r="X15" s="22">
        <f t="shared" si="4"/>
        <v>2.5956000000000001</v>
      </c>
      <c r="AI15" s="19">
        <v>12</v>
      </c>
      <c r="AJ15" s="31">
        <v>1</v>
      </c>
      <c r="AK15" s="22">
        <f t="shared" si="5"/>
        <v>5.0900000000000001E-2</v>
      </c>
      <c r="AV15" s="19">
        <v>12</v>
      </c>
      <c r="AW15" s="31">
        <v>116</v>
      </c>
      <c r="AX15" s="24">
        <f t="shared" si="6"/>
        <v>58.580000000000005</v>
      </c>
      <c r="AY15" s="22">
        <f t="shared" si="7"/>
        <v>0.5858000000000001</v>
      </c>
    </row>
    <row r="16" spans="1:54" x14ac:dyDescent="0.25">
      <c r="A16" s="19">
        <v>15</v>
      </c>
      <c r="B16" s="25">
        <v>4.9843000000000002</v>
      </c>
      <c r="C16" s="25">
        <v>4.9863999999999997</v>
      </c>
      <c r="D16" s="31">
        <v>1000</v>
      </c>
      <c r="E16" s="22">
        <f t="shared" si="0"/>
        <v>1</v>
      </c>
      <c r="F16" s="23">
        <f t="shared" si="1"/>
        <v>2.0999999999995467</v>
      </c>
      <c r="G16" s="24"/>
      <c r="I16" s="19">
        <v>13</v>
      </c>
      <c r="J16" s="31">
        <v>6</v>
      </c>
      <c r="K16" s="22">
        <f t="shared" si="3"/>
        <v>0.30300000000000005</v>
      </c>
      <c r="V16" s="19">
        <v>13</v>
      </c>
      <c r="W16" s="31">
        <v>46</v>
      </c>
      <c r="X16" s="22">
        <f t="shared" si="4"/>
        <v>1.8952</v>
      </c>
      <c r="AI16" s="19">
        <v>13</v>
      </c>
      <c r="AJ16" s="31">
        <v>-2</v>
      </c>
      <c r="AK16" s="22">
        <v>0</v>
      </c>
      <c r="AV16" s="19">
        <v>13</v>
      </c>
      <c r="AW16" s="31">
        <v>194</v>
      </c>
      <c r="AX16" s="24">
        <f t="shared" si="6"/>
        <v>97.970000000000013</v>
      </c>
      <c r="AY16" s="22">
        <f t="shared" si="7"/>
        <v>6.5313333333333343</v>
      </c>
    </row>
    <row r="17" spans="1:51" x14ac:dyDescent="0.25">
      <c r="A17" s="19">
        <v>16</v>
      </c>
      <c r="B17" s="25">
        <v>5.0031999999999996</v>
      </c>
      <c r="C17" s="25">
        <v>5.0099</v>
      </c>
      <c r="D17" s="31">
        <v>700</v>
      </c>
      <c r="E17" s="22">
        <f t="shared" si="0"/>
        <v>1.4285714285714286</v>
      </c>
      <c r="F17" s="23">
        <f t="shared" si="1"/>
        <v>9.5714285714291041</v>
      </c>
      <c r="G17" s="24"/>
      <c r="I17" s="19">
        <v>14</v>
      </c>
      <c r="J17" s="31">
        <v>17</v>
      </c>
      <c r="K17" s="22">
        <f t="shared" si="3"/>
        <v>0.85850000000000004</v>
      </c>
      <c r="V17" s="19">
        <v>14</v>
      </c>
      <c r="W17" s="31">
        <v>32</v>
      </c>
      <c r="X17" s="22">
        <f t="shared" si="4"/>
        <v>1.3184</v>
      </c>
      <c r="AI17" s="19">
        <v>14</v>
      </c>
      <c r="AJ17" s="31">
        <v>86</v>
      </c>
      <c r="AK17" s="22">
        <f t="shared" si="5"/>
        <v>4.3773999999999997</v>
      </c>
      <c r="AV17" s="19">
        <v>14</v>
      </c>
      <c r="AW17" s="31">
        <v>217</v>
      </c>
      <c r="AX17" s="24">
        <f t="shared" si="6"/>
        <v>109.58500000000001</v>
      </c>
      <c r="AY17" s="22">
        <f t="shared" si="7"/>
        <v>4.3834000000000009</v>
      </c>
    </row>
    <row r="18" spans="1:51" x14ac:dyDescent="0.25">
      <c r="A18" s="19">
        <v>17</v>
      </c>
      <c r="B18" s="25">
        <v>5.1746999999999996</v>
      </c>
      <c r="C18" s="25">
        <v>5.1776</v>
      </c>
      <c r="D18" s="31">
        <v>1000</v>
      </c>
      <c r="E18" s="22">
        <f t="shared" si="0"/>
        <v>1</v>
      </c>
      <c r="F18" s="23">
        <f t="shared" si="1"/>
        <v>2.9000000000003467</v>
      </c>
      <c r="G18" s="24"/>
      <c r="I18" s="19">
        <v>15</v>
      </c>
      <c r="J18" s="31">
        <v>8</v>
      </c>
      <c r="K18" s="22">
        <f t="shared" si="3"/>
        <v>0.40400000000000003</v>
      </c>
      <c r="V18" s="19">
        <v>15</v>
      </c>
      <c r="W18" s="31">
        <v>30</v>
      </c>
      <c r="X18" s="22">
        <f t="shared" si="4"/>
        <v>1.236</v>
      </c>
      <c r="AI18" s="19">
        <v>15</v>
      </c>
      <c r="AJ18" s="31">
        <v>459</v>
      </c>
      <c r="AK18" s="22">
        <f t="shared" si="5"/>
        <v>23.363099999999999</v>
      </c>
      <c r="AV18" s="19">
        <v>15</v>
      </c>
      <c r="AW18" s="31">
        <v>120</v>
      </c>
      <c r="AX18" s="24">
        <f t="shared" si="6"/>
        <v>60.6</v>
      </c>
      <c r="AY18" s="22">
        <f t="shared" si="7"/>
        <v>0.60599999999999998</v>
      </c>
    </row>
    <row r="19" spans="1:51" x14ac:dyDescent="0.25">
      <c r="A19" s="19">
        <v>18</v>
      </c>
      <c r="B19" s="25">
        <v>5.0025000000000004</v>
      </c>
      <c r="C19" s="25">
        <v>5.0125000000000002</v>
      </c>
      <c r="D19" s="31">
        <v>700</v>
      </c>
      <c r="E19" s="22">
        <f t="shared" si="0"/>
        <v>1.4285714285714286</v>
      </c>
      <c r="F19" s="23">
        <f t="shared" si="1"/>
        <v>14.285714285713981</v>
      </c>
      <c r="G19" s="24"/>
      <c r="I19" s="19">
        <v>16</v>
      </c>
      <c r="J19" s="31">
        <v>8</v>
      </c>
      <c r="K19" s="22">
        <f t="shared" si="3"/>
        <v>0.40400000000000003</v>
      </c>
      <c r="V19" s="19">
        <v>16</v>
      </c>
      <c r="W19" s="31">
        <v>54</v>
      </c>
      <c r="X19" s="22">
        <f t="shared" si="4"/>
        <v>2.2248000000000001</v>
      </c>
      <c r="AI19" s="19">
        <v>16</v>
      </c>
      <c r="AJ19" s="31">
        <v>56</v>
      </c>
      <c r="AK19" s="22">
        <f t="shared" si="5"/>
        <v>2.8504</v>
      </c>
      <c r="AV19" s="19">
        <v>16</v>
      </c>
      <c r="AW19" s="31">
        <v>166</v>
      </c>
      <c r="AX19" s="24">
        <f t="shared" si="6"/>
        <v>83.83</v>
      </c>
      <c r="AY19" s="22">
        <f t="shared" si="7"/>
        <v>1.1975714285714287</v>
      </c>
    </row>
    <row r="20" spans="1:51" x14ac:dyDescent="0.25">
      <c r="A20" s="19">
        <v>19</v>
      </c>
      <c r="B20" s="25">
        <v>4.9855</v>
      </c>
      <c r="C20" s="25">
        <v>4.9988000000000001</v>
      </c>
      <c r="D20" s="31">
        <v>300</v>
      </c>
      <c r="E20" s="22">
        <f t="shared" si="0"/>
        <v>3.3333333333333335</v>
      </c>
      <c r="F20" s="23">
        <f t="shared" si="1"/>
        <v>44.333333333333634</v>
      </c>
      <c r="G20" s="24"/>
      <c r="I20" s="19">
        <v>17</v>
      </c>
      <c r="J20" s="31">
        <v>5</v>
      </c>
      <c r="K20" s="22">
        <f t="shared" si="3"/>
        <v>0.2525</v>
      </c>
      <c r="V20" s="19">
        <v>17</v>
      </c>
      <c r="W20" s="31">
        <v>33</v>
      </c>
      <c r="X20" s="22">
        <f t="shared" si="4"/>
        <v>1.3595999999999999</v>
      </c>
      <c r="AI20" s="19">
        <v>17</v>
      </c>
      <c r="AJ20" s="31">
        <v>6</v>
      </c>
      <c r="AK20" s="22">
        <f t="shared" si="5"/>
        <v>0.3054</v>
      </c>
      <c r="AV20" s="19">
        <v>17</v>
      </c>
      <c r="AW20" s="31">
        <v>102</v>
      </c>
      <c r="AX20" s="24">
        <f t="shared" si="6"/>
        <v>51.510000000000005</v>
      </c>
      <c r="AY20" s="22">
        <f t="shared" si="7"/>
        <v>0.51510000000000011</v>
      </c>
    </row>
    <row r="21" spans="1:51" x14ac:dyDescent="0.25">
      <c r="A21" s="19">
        <v>20</v>
      </c>
      <c r="B21" s="25">
        <v>5.0041000000000002</v>
      </c>
      <c r="C21" s="25">
        <v>5.0087000000000002</v>
      </c>
      <c r="D21" s="31">
        <v>700</v>
      </c>
      <c r="E21" s="22">
        <f t="shared" si="0"/>
        <v>1.4285714285714286</v>
      </c>
      <c r="F21" s="23">
        <f t="shared" si="1"/>
        <v>6.5714285714284824</v>
      </c>
      <c r="G21" s="24"/>
      <c r="I21" s="19">
        <v>18</v>
      </c>
      <c r="J21" s="31">
        <v>11</v>
      </c>
      <c r="K21" s="22">
        <f t="shared" si="3"/>
        <v>0.55549999999999999</v>
      </c>
      <c r="V21" s="19">
        <v>18</v>
      </c>
      <c r="W21" s="31">
        <v>77</v>
      </c>
      <c r="X21" s="22">
        <f t="shared" si="4"/>
        <v>3.1724000000000001</v>
      </c>
      <c r="AI21" s="19">
        <v>18</v>
      </c>
      <c r="AJ21" s="31">
        <v>119</v>
      </c>
      <c r="AK21" s="22">
        <f t="shared" si="5"/>
        <v>6.0571000000000002</v>
      </c>
      <c r="AN21" s="24"/>
      <c r="AV21" s="19">
        <v>18</v>
      </c>
      <c r="AW21" s="31">
        <v>218</v>
      </c>
      <c r="AX21" s="24">
        <f t="shared" si="6"/>
        <v>110.09</v>
      </c>
      <c r="AY21" s="22">
        <f t="shared" si="7"/>
        <v>1.5727142857142857</v>
      </c>
    </row>
    <row r="22" spans="1:51" x14ac:dyDescent="0.25">
      <c r="A22" s="19">
        <v>21</v>
      </c>
      <c r="B22" s="25">
        <v>4.9107000000000003</v>
      </c>
      <c r="C22" s="25">
        <v>4.9131999999999998</v>
      </c>
      <c r="D22" s="31">
        <v>650</v>
      </c>
      <c r="E22" s="22">
        <f t="shared" si="0"/>
        <v>1.5384615384615385</v>
      </c>
      <c r="F22" s="23">
        <f t="shared" si="1"/>
        <v>3.8461538461530811</v>
      </c>
      <c r="G22" s="24"/>
      <c r="I22" s="19">
        <v>19</v>
      </c>
      <c r="J22" s="31">
        <v>6</v>
      </c>
      <c r="K22" s="22">
        <f t="shared" si="3"/>
        <v>0.30300000000000005</v>
      </c>
      <c r="V22" s="19">
        <v>19</v>
      </c>
      <c r="W22" s="31">
        <v>65</v>
      </c>
      <c r="X22" s="22">
        <f t="shared" si="4"/>
        <v>2.6779999999999999</v>
      </c>
      <c r="AI22" s="19">
        <v>19</v>
      </c>
      <c r="AJ22" s="31">
        <v>90</v>
      </c>
      <c r="AK22" s="22">
        <f t="shared" si="5"/>
        <v>4.5810000000000004</v>
      </c>
      <c r="AN22" s="24"/>
      <c r="AV22" s="19">
        <v>19</v>
      </c>
      <c r="AW22" s="31">
        <v>216</v>
      </c>
      <c r="AX22" s="24">
        <f t="shared" si="6"/>
        <v>109.08000000000001</v>
      </c>
      <c r="AY22" s="22">
        <f t="shared" si="7"/>
        <v>3.636000000000001</v>
      </c>
    </row>
    <row r="23" spans="1:51" x14ac:dyDescent="0.25">
      <c r="A23" s="19">
        <v>22</v>
      </c>
      <c r="B23" s="25">
        <v>5.1764000000000001</v>
      </c>
      <c r="C23" s="25">
        <v>5.1803999999999997</v>
      </c>
      <c r="D23" s="31">
        <v>1000</v>
      </c>
      <c r="E23" s="22">
        <f t="shared" si="0"/>
        <v>1</v>
      </c>
      <c r="F23" s="23">
        <f t="shared" si="1"/>
        <v>3.9999999999995595</v>
      </c>
      <c r="G23" s="24"/>
      <c r="I23" s="19">
        <v>20</v>
      </c>
      <c r="J23" s="31">
        <v>5</v>
      </c>
      <c r="K23" s="22">
        <f t="shared" si="3"/>
        <v>0.2525</v>
      </c>
      <c r="V23" s="19">
        <v>20</v>
      </c>
      <c r="W23" s="31">
        <v>32</v>
      </c>
      <c r="X23" s="22">
        <f t="shared" si="4"/>
        <v>1.3184</v>
      </c>
      <c r="AI23" s="19">
        <v>20</v>
      </c>
      <c r="AJ23" s="31">
        <v>246</v>
      </c>
      <c r="AK23" s="22">
        <f t="shared" si="5"/>
        <v>12.5214</v>
      </c>
      <c r="AN23" s="24"/>
      <c r="AV23" s="19">
        <v>20</v>
      </c>
      <c r="AW23" s="31">
        <v>100</v>
      </c>
      <c r="AX23" s="24">
        <f t="shared" si="6"/>
        <v>50.5</v>
      </c>
      <c r="AY23" s="22">
        <f t="shared" si="7"/>
        <v>0.72142857142857142</v>
      </c>
    </row>
    <row r="24" spans="1:51" x14ac:dyDescent="0.25">
      <c r="A24" s="19">
        <v>23</v>
      </c>
      <c r="B24" s="25">
        <v>5.1932999999999998</v>
      </c>
      <c r="C24" s="25">
        <v>5.2064000000000004</v>
      </c>
      <c r="D24" s="31">
        <v>250</v>
      </c>
      <c r="E24" s="22">
        <f t="shared" si="0"/>
        <v>4</v>
      </c>
      <c r="F24" s="23">
        <f t="shared" si="1"/>
        <v>52.400000000002223</v>
      </c>
      <c r="G24" s="24"/>
      <c r="I24" s="19">
        <v>21</v>
      </c>
      <c r="J24" s="31">
        <v>11</v>
      </c>
      <c r="K24" s="22">
        <f t="shared" si="3"/>
        <v>0.55549999999999999</v>
      </c>
      <c r="V24" s="19">
        <v>21</v>
      </c>
      <c r="W24" s="31">
        <v>82</v>
      </c>
      <c r="X24" s="22">
        <f t="shared" si="4"/>
        <v>3.3784000000000001</v>
      </c>
      <c r="AI24" s="19">
        <v>21</v>
      </c>
      <c r="AJ24" s="31">
        <v>212</v>
      </c>
      <c r="AK24" s="22">
        <f t="shared" si="5"/>
        <v>10.790800000000001</v>
      </c>
      <c r="AN24" s="24"/>
      <c r="AV24" s="19">
        <v>21</v>
      </c>
      <c r="AW24" s="31">
        <v>85</v>
      </c>
      <c r="AX24" s="24">
        <f t="shared" si="6"/>
        <v>42.925000000000004</v>
      </c>
      <c r="AY24" s="22">
        <f t="shared" si="7"/>
        <v>0.66038461538461557</v>
      </c>
    </row>
    <row r="25" spans="1:51" x14ac:dyDescent="0.25">
      <c r="A25" s="19">
        <v>24</v>
      </c>
      <c r="B25" s="25">
        <v>5.0050999999999997</v>
      </c>
      <c r="C25" s="25">
        <v>5.0087000000000002</v>
      </c>
      <c r="D25" s="31">
        <v>1000</v>
      </c>
      <c r="E25" s="22">
        <f t="shared" si="0"/>
        <v>1</v>
      </c>
      <c r="F25" s="23">
        <f t="shared" si="1"/>
        <v>3.6000000000004917</v>
      </c>
      <c r="G25" s="24"/>
      <c r="I25" s="19">
        <v>22</v>
      </c>
      <c r="J25" s="31">
        <v>7</v>
      </c>
      <c r="K25" s="22">
        <f t="shared" si="3"/>
        <v>0.35350000000000004</v>
      </c>
      <c r="V25" s="19">
        <v>22</v>
      </c>
      <c r="W25" s="31">
        <v>63</v>
      </c>
      <c r="X25" s="22">
        <f t="shared" si="4"/>
        <v>2.5956000000000001</v>
      </c>
      <c r="AI25" s="19">
        <v>22</v>
      </c>
      <c r="AJ25" s="31">
        <v>1377</v>
      </c>
      <c r="AK25" s="22">
        <f t="shared" si="5"/>
        <v>70.089299999999994</v>
      </c>
      <c r="AN25" s="24"/>
      <c r="AV25" s="19">
        <v>22</v>
      </c>
      <c r="AW25" s="31">
        <v>98</v>
      </c>
      <c r="AX25" s="24">
        <f t="shared" si="6"/>
        <v>49.49</v>
      </c>
      <c r="AY25" s="22">
        <f t="shared" si="7"/>
        <v>0.49490000000000001</v>
      </c>
    </row>
    <row r="26" spans="1:51" x14ac:dyDescent="0.25">
      <c r="A26" s="19" t="s">
        <v>71</v>
      </c>
      <c r="B26" s="25">
        <v>4.9557000000000002</v>
      </c>
      <c r="C26" s="25">
        <v>4.9581</v>
      </c>
      <c r="D26" s="31">
        <v>500</v>
      </c>
      <c r="E26" s="22">
        <f t="shared" si="0"/>
        <v>2</v>
      </c>
      <c r="F26" s="23">
        <f t="shared" si="1"/>
        <v>4.7999999999994714</v>
      </c>
      <c r="G26" s="24"/>
      <c r="I26" s="19">
        <v>23</v>
      </c>
      <c r="J26" s="31">
        <v>8</v>
      </c>
      <c r="K26" s="22">
        <f t="shared" si="3"/>
        <v>0.40400000000000003</v>
      </c>
      <c r="V26" s="19">
        <v>23</v>
      </c>
      <c r="W26" s="31">
        <v>30</v>
      </c>
      <c r="X26" s="22">
        <f t="shared" si="4"/>
        <v>1.236</v>
      </c>
      <c r="AI26" s="19">
        <v>23</v>
      </c>
      <c r="AJ26" s="31">
        <v>25</v>
      </c>
      <c r="AK26" s="22">
        <f t="shared" si="5"/>
        <v>1.2725</v>
      </c>
      <c r="AN26" s="24"/>
      <c r="AV26" s="19">
        <v>23</v>
      </c>
      <c r="AW26" s="31">
        <v>194</v>
      </c>
      <c r="AX26" s="24">
        <f t="shared" si="6"/>
        <v>97.970000000000013</v>
      </c>
      <c r="AY26" s="22">
        <f t="shared" si="7"/>
        <v>3.9188000000000005</v>
      </c>
    </row>
    <row r="27" spans="1:51" x14ac:dyDescent="0.25">
      <c r="A27" s="19" t="s">
        <v>72</v>
      </c>
      <c r="B27" s="25">
        <v>3.2370999999999999</v>
      </c>
      <c r="C27" s="25">
        <v>3.2442000000000002</v>
      </c>
      <c r="D27" s="31">
        <v>400</v>
      </c>
      <c r="E27" s="22">
        <f t="shared" si="0"/>
        <v>2.5</v>
      </c>
      <c r="F27" s="23">
        <f t="shared" si="1"/>
        <v>17.750000000000821</v>
      </c>
      <c r="G27" s="24"/>
      <c r="I27" s="19">
        <v>24</v>
      </c>
      <c r="J27" s="31">
        <v>104</v>
      </c>
      <c r="K27" s="22">
        <f t="shared" si="3"/>
        <v>5.2520000000000007</v>
      </c>
      <c r="V27" s="19">
        <v>24</v>
      </c>
      <c r="W27" s="31">
        <v>17</v>
      </c>
      <c r="X27" s="22">
        <f t="shared" si="4"/>
        <v>0.70040000000000002</v>
      </c>
      <c r="AI27" s="19">
        <v>24</v>
      </c>
      <c r="AJ27" s="31">
        <v>361</v>
      </c>
      <c r="AK27" s="22">
        <f t="shared" si="5"/>
        <v>18.3749</v>
      </c>
      <c r="AN27" s="24"/>
      <c r="AV27" s="19">
        <v>24</v>
      </c>
      <c r="AW27" s="31">
        <v>49</v>
      </c>
      <c r="AX27" s="24">
        <f t="shared" si="6"/>
        <v>24.745000000000001</v>
      </c>
      <c r="AY27" s="22">
        <f t="shared" si="7"/>
        <v>0.24745</v>
      </c>
    </row>
    <row r="28" spans="1:51" x14ac:dyDescent="0.25">
      <c r="A28" s="19" t="s">
        <v>73</v>
      </c>
      <c r="B28" s="25">
        <v>4.7702999999999998</v>
      </c>
      <c r="C28" s="25">
        <v>4.7728000000000002</v>
      </c>
      <c r="D28" s="31">
        <v>500</v>
      </c>
      <c r="E28" s="22">
        <f t="shared" si="0"/>
        <v>2</v>
      </c>
      <c r="F28" s="23">
        <f t="shared" si="1"/>
        <v>5.0000000000007816</v>
      </c>
      <c r="G28" s="24"/>
      <c r="I28" s="19" t="s">
        <v>71</v>
      </c>
      <c r="J28" s="31">
        <v>12</v>
      </c>
      <c r="K28" s="22">
        <f t="shared" si="3"/>
        <v>0.60600000000000009</v>
      </c>
      <c r="V28" s="19" t="s">
        <v>71</v>
      </c>
      <c r="W28" s="31">
        <v>6</v>
      </c>
      <c r="X28" s="22">
        <f t="shared" si="4"/>
        <v>0.2472</v>
      </c>
      <c r="AI28" s="19" t="s">
        <v>71</v>
      </c>
      <c r="AJ28" s="31">
        <v>16</v>
      </c>
      <c r="AK28" s="22">
        <f t="shared" si="5"/>
        <v>0.81440000000000001</v>
      </c>
      <c r="AN28" s="24"/>
      <c r="AV28" s="19" t="s">
        <v>71</v>
      </c>
      <c r="AW28" s="31">
        <v>87</v>
      </c>
      <c r="AX28" s="24">
        <f t="shared" si="6"/>
        <v>43.935000000000002</v>
      </c>
      <c r="AY28" s="22">
        <f t="shared" si="7"/>
        <v>0.87870000000000004</v>
      </c>
    </row>
    <row r="29" spans="1:51" x14ac:dyDescent="0.25">
      <c r="A29" s="19" t="s">
        <v>74</v>
      </c>
      <c r="B29" s="25">
        <v>3.2345000000000002</v>
      </c>
      <c r="C29" s="25">
        <v>3.2406000000000001</v>
      </c>
      <c r="D29" s="31">
        <v>350</v>
      </c>
      <c r="E29" s="22">
        <f t="shared" si="0"/>
        <v>2.8571428571428572</v>
      </c>
      <c r="F29" s="23">
        <f t="shared" si="1"/>
        <v>17.428571428571413</v>
      </c>
      <c r="G29" s="24"/>
      <c r="I29" s="19" t="s">
        <v>72</v>
      </c>
      <c r="J29" s="31">
        <v>8</v>
      </c>
      <c r="K29" s="22">
        <f t="shared" si="3"/>
        <v>0.40400000000000003</v>
      </c>
      <c r="V29" s="19" t="s">
        <v>72</v>
      </c>
      <c r="W29" s="31">
        <v>56</v>
      </c>
      <c r="X29" s="22">
        <f t="shared" si="4"/>
        <v>2.3071999999999999</v>
      </c>
      <c r="AI29" s="19" t="s">
        <v>72</v>
      </c>
      <c r="AJ29" s="31">
        <v>7</v>
      </c>
      <c r="AK29" s="22">
        <f t="shared" si="5"/>
        <v>0.35630000000000001</v>
      </c>
      <c r="AN29" s="24"/>
      <c r="AV29" s="19" t="s">
        <v>72</v>
      </c>
      <c r="AW29" s="31">
        <v>122</v>
      </c>
      <c r="AX29" s="24">
        <f t="shared" si="6"/>
        <v>61.610000000000007</v>
      </c>
      <c r="AY29" s="22">
        <f t="shared" si="7"/>
        <v>1.5402500000000003</v>
      </c>
    </row>
    <row r="30" spans="1:51" x14ac:dyDescent="0.25">
      <c r="A30" s="19" t="s">
        <v>78</v>
      </c>
      <c r="E30" s="22"/>
      <c r="I30" s="19" t="s">
        <v>73</v>
      </c>
      <c r="J30" s="31">
        <v>15</v>
      </c>
      <c r="K30" s="22">
        <f t="shared" si="3"/>
        <v>0.75750000000000006</v>
      </c>
      <c r="V30" s="19" t="s">
        <v>73</v>
      </c>
      <c r="W30" s="31">
        <v>37</v>
      </c>
      <c r="X30" s="22">
        <f t="shared" si="4"/>
        <v>1.5244</v>
      </c>
      <c r="AI30" s="19" t="s">
        <v>73</v>
      </c>
      <c r="AJ30" s="31">
        <v>9</v>
      </c>
      <c r="AK30" s="22">
        <f t="shared" si="5"/>
        <v>0.45810000000000001</v>
      </c>
      <c r="AN30" s="24"/>
      <c r="AV30" s="19" t="s">
        <v>73</v>
      </c>
      <c r="AW30" s="31">
        <v>80</v>
      </c>
      <c r="AX30" s="24">
        <f t="shared" si="6"/>
        <v>40.400000000000006</v>
      </c>
      <c r="AY30" s="22">
        <f t="shared" si="7"/>
        <v>0.80800000000000016</v>
      </c>
    </row>
    <row r="31" spans="1:51" x14ac:dyDescent="0.25">
      <c r="A31" s="19" t="s">
        <v>79</v>
      </c>
      <c r="I31" s="19" t="s">
        <v>74</v>
      </c>
      <c r="J31" s="31">
        <v>10</v>
      </c>
      <c r="K31" s="22">
        <f t="shared" si="3"/>
        <v>0.505</v>
      </c>
      <c r="V31" s="19" t="s">
        <v>74</v>
      </c>
      <c r="W31" s="31">
        <v>16</v>
      </c>
      <c r="X31" s="22">
        <f t="shared" si="4"/>
        <v>0.65920000000000001</v>
      </c>
      <c r="AI31" s="19" t="s">
        <v>74</v>
      </c>
      <c r="AJ31" s="31">
        <v>15</v>
      </c>
      <c r="AK31" s="22">
        <f t="shared" si="5"/>
        <v>0.76350000000000007</v>
      </c>
      <c r="AN31" s="24"/>
      <c r="AV31" s="19" t="s">
        <v>74</v>
      </c>
      <c r="AW31" s="31">
        <v>110</v>
      </c>
      <c r="AX31" s="24">
        <f t="shared" si="6"/>
        <v>55.550000000000004</v>
      </c>
      <c r="AY31" s="22">
        <f t="shared" si="7"/>
        <v>1.5871428571428574</v>
      </c>
    </row>
    <row r="32" spans="1:51" x14ac:dyDescent="0.25">
      <c r="I32" s="19" t="s">
        <v>80</v>
      </c>
      <c r="K32" s="22"/>
      <c r="V32" s="19" t="s">
        <v>75</v>
      </c>
      <c r="X32" s="22"/>
      <c r="AI32" s="19" t="s">
        <v>75</v>
      </c>
      <c r="AK32" s="31"/>
      <c r="AN32" s="24"/>
      <c r="AV32" s="19" t="s">
        <v>75</v>
      </c>
    </row>
    <row r="33" spans="1:48" x14ac:dyDescent="0.25">
      <c r="I33" s="19" t="s">
        <v>81</v>
      </c>
      <c r="K33" s="22"/>
      <c r="V33" s="19" t="s">
        <v>76</v>
      </c>
      <c r="X33" s="22"/>
      <c r="AI33" s="19" t="s">
        <v>76</v>
      </c>
      <c r="AK33" s="31"/>
      <c r="AN33" s="24"/>
      <c r="AV33" s="19" t="s">
        <v>76</v>
      </c>
    </row>
    <row r="34" spans="1:48" x14ac:dyDescent="0.25">
      <c r="K34" s="22"/>
      <c r="X34" s="22"/>
      <c r="AK34" s="31"/>
      <c r="AN34" s="24"/>
    </row>
    <row r="35" spans="1:48" x14ac:dyDescent="0.25">
      <c r="B35" s="26" t="s">
        <v>10</v>
      </c>
      <c r="C35" s="26" t="s">
        <v>11</v>
      </c>
      <c r="D35" s="26" t="s">
        <v>12</v>
      </c>
      <c r="E35" s="26" t="s">
        <v>13</v>
      </c>
      <c r="F35" s="26" t="s">
        <v>14</v>
      </c>
      <c r="G35" s="26" t="s">
        <v>15</v>
      </c>
      <c r="I35" s="28"/>
      <c r="K35" s="22"/>
      <c r="V35" s="28"/>
      <c r="X35" s="22"/>
      <c r="AI35" s="28"/>
      <c r="AK35" s="31"/>
      <c r="AN35" s="24"/>
    </row>
    <row r="36" spans="1:48" x14ac:dyDescent="0.25">
      <c r="A36" s="19" t="s">
        <v>71</v>
      </c>
      <c r="B36" s="22">
        <f t="shared" ref="B36:B41" si="8">F26</f>
        <v>4.7999999999994714</v>
      </c>
      <c r="C36" s="22">
        <f t="shared" ref="C36:C41" si="9">AY28</f>
        <v>0.87870000000000004</v>
      </c>
      <c r="D36" s="22">
        <f t="shared" ref="D36:D41" si="10">K28</f>
        <v>0.60600000000000009</v>
      </c>
      <c r="E36" s="24">
        <f>AK28</f>
        <v>0.81440000000000001</v>
      </c>
      <c r="F36" s="24">
        <f>X28</f>
        <v>0.2472</v>
      </c>
      <c r="G36" s="27">
        <f>(E36+F36)/D36</f>
        <v>1.7518151815181517</v>
      </c>
      <c r="K36" s="22"/>
      <c r="X36" s="22"/>
      <c r="AK36" s="31"/>
      <c r="AN36" s="24"/>
    </row>
    <row r="37" spans="1:48" x14ac:dyDescent="0.25">
      <c r="A37" s="19" t="s">
        <v>72</v>
      </c>
      <c r="B37" s="22">
        <f t="shared" si="8"/>
        <v>17.750000000000821</v>
      </c>
      <c r="C37" s="22">
        <f t="shared" si="9"/>
        <v>1.5402500000000003</v>
      </c>
      <c r="D37" s="22">
        <f t="shared" si="10"/>
        <v>0.40400000000000003</v>
      </c>
      <c r="E37" s="24">
        <f t="shared" ref="E37:E41" si="11">AK29</f>
        <v>0.35630000000000001</v>
      </c>
      <c r="F37" s="24">
        <f t="shared" ref="F37:F41" si="12">X29</f>
        <v>2.3071999999999999</v>
      </c>
      <c r="G37" s="27">
        <f t="shared" ref="G37:G41" si="13">(E37+F37)/D37</f>
        <v>6.5928217821782171</v>
      </c>
      <c r="K37" s="22"/>
      <c r="X37" s="22"/>
      <c r="AK37" s="31"/>
      <c r="AN37" s="24"/>
    </row>
    <row r="38" spans="1:48" x14ac:dyDescent="0.25">
      <c r="A38" s="19" t="s">
        <v>73</v>
      </c>
      <c r="B38" s="22">
        <f t="shared" si="8"/>
        <v>5.0000000000007816</v>
      </c>
      <c r="C38" s="22">
        <f t="shared" si="9"/>
        <v>0.80800000000000016</v>
      </c>
      <c r="D38" s="22">
        <f t="shared" si="10"/>
        <v>0.75750000000000006</v>
      </c>
      <c r="E38" s="24">
        <f t="shared" si="11"/>
        <v>0.45810000000000001</v>
      </c>
      <c r="F38" s="24">
        <f t="shared" si="12"/>
        <v>1.5244</v>
      </c>
      <c r="G38" s="27">
        <f t="shared" si="13"/>
        <v>2.617161716171617</v>
      </c>
      <c r="AN38" s="24"/>
    </row>
    <row r="39" spans="1:48" x14ac:dyDescent="0.25">
      <c r="A39" s="19" t="s">
        <v>74</v>
      </c>
      <c r="B39" s="22">
        <f t="shared" si="8"/>
        <v>17.428571428571413</v>
      </c>
      <c r="C39" s="22">
        <f t="shared" si="9"/>
        <v>1.5871428571428574</v>
      </c>
      <c r="D39" s="22">
        <f t="shared" si="10"/>
        <v>0.505</v>
      </c>
      <c r="E39" s="24">
        <f t="shared" si="11"/>
        <v>0.76350000000000007</v>
      </c>
      <c r="F39" s="24">
        <f t="shared" si="12"/>
        <v>0.65920000000000001</v>
      </c>
      <c r="G39" s="27">
        <f t="shared" si="13"/>
        <v>2.8172277227722775</v>
      </c>
      <c r="AN39" s="24"/>
    </row>
    <row r="40" spans="1:48" x14ac:dyDescent="0.25">
      <c r="A40" s="19" t="s">
        <v>78</v>
      </c>
      <c r="B40" s="22">
        <f t="shared" si="8"/>
        <v>0</v>
      </c>
      <c r="C40" s="22">
        <f t="shared" si="9"/>
        <v>0</v>
      </c>
      <c r="D40" s="22">
        <f t="shared" si="10"/>
        <v>0</v>
      </c>
      <c r="E40" s="24">
        <f t="shared" si="11"/>
        <v>0</v>
      </c>
      <c r="F40" s="24">
        <f t="shared" si="12"/>
        <v>0</v>
      </c>
      <c r="G40" s="27" t="e">
        <f t="shared" si="13"/>
        <v>#DIV/0!</v>
      </c>
      <c r="AN40" s="24"/>
    </row>
    <row r="41" spans="1:48" x14ac:dyDescent="0.25">
      <c r="A41" s="19" t="s">
        <v>79</v>
      </c>
      <c r="B41" s="22">
        <f t="shared" si="8"/>
        <v>0</v>
      </c>
      <c r="C41" s="22">
        <f t="shared" si="9"/>
        <v>0</v>
      </c>
      <c r="D41" s="22">
        <f t="shared" si="10"/>
        <v>0</v>
      </c>
      <c r="E41" s="24">
        <f t="shared" si="11"/>
        <v>0</v>
      </c>
      <c r="F41" s="24">
        <f t="shared" si="12"/>
        <v>0</v>
      </c>
      <c r="G41" s="27" t="e">
        <f t="shared" si="13"/>
        <v>#DIV/0!</v>
      </c>
    </row>
    <row r="42" spans="1:48" x14ac:dyDescent="0.25">
      <c r="C42" s="31"/>
      <c r="D42" s="24"/>
      <c r="E42" s="24"/>
      <c r="F42" s="24"/>
      <c r="G42" s="24"/>
      <c r="AO42" s="24"/>
    </row>
    <row r="43" spans="1:48" x14ac:dyDescent="0.25">
      <c r="C43" s="32"/>
      <c r="D43" s="24"/>
      <c r="E43" s="24"/>
      <c r="F43" s="24"/>
      <c r="G43" s="24"/>
      <c r="AN43" s="24"/>
      <c r="AO43" s="24"/>
    </row>
    <row r="44" spans="1:48" x14ac:dyDescent="0.25">
      <c r="C44" s="31"/>
      <c r="D44" s="24"/>
      <c r="E44" s="24"/>
      <c r="F44" s="24"/>
      <c r="G44" s="24"/>
      <c r="AN44" s="24"/>
    </row>
    <row r="45" spans="1:48" x14ac:dyDescent="0.25">
      <c r="C45" s="31"/>
      <c r="D45" s="24"/>
      <c r="E45" s="24"/>
      <c r="F45" s="24"/>
      <c r="G45" s="24"/>
      <c r="AN45" s="24"/>
    </row>
    <row r="46" spans="1:48" x14ac:dyDescent="0.25">
      <c r="AN46" s="24"/>
    </row>
    <row r="47" spans="1:48" x14ac:dyDescent="0.25">
      <c r="AN47" s="24"/>
    </row>
    <row r="48" spans="1:48" x14ac:dyDescent="0.25">
      <c r="B48" s="25"/>
      <c r="C48" s="25"/>
      <c r="AN48" s="24"/>
    </row>
    <row r="49" spans="2:40" x14ac:dyDescent="0.25">
      <c r="B49" s="25"/>
      <c r="C49" s="25"/>
      <c r="AN49" s="24"/>
    </row>
    <row r="50" spans="2:40" x14ac:dyDescent="0.25">
      <c r="B50" s="25"/>
      <c r="C50" s="25"/>
      <c r="AN50" s="24"/>
    </row>
    <row r="51" spans="2:40" x14ac:dyDescent="0.25">
      <c r="B51" s="25"/>
      <c r="C51" s="25"/>
    </row>
    <row r="52" spans="2:40" x14ac:dyDescent="0.25">
      <c r="B52" s="33"/>
      <c r="C52" s="34" t="s">
        <v>12</v>
      </c>
      <c r="D52" s="34" t="s">
        <v>13</v>
      </c>
      <c r="E52" s="34" t="s">
        <v>14</v>
      </c>
      <c r="F52" s="34" t="s">
        <v>15</v>
      </c>
    </row>
    <row r="53" spans="2:40" x14ac:dyDescent="0.25">
      <c r="B53" s="35" t="s">
        <v>90</v>
      </c>
      <c r="C53" s="36">
        <v>1.4942</v>
      </c>
      <c r="D53" s="36">
        <v>1.9129</v>
      </c>
      <c r="E53" s="36">
        <v>10.1265</v>
      </c>
      <c r="F53" s="36">
        <f>(D53+E53)/C53</f>
        <v>8.0574220318565128</v>
      </c>
    </row>
    <row r="54" spans="2:40" x14ac:dyDescent="0.25">
      <c r="B54" s="37" t="s">
        <v>91</v>
      </c>
      <c r="C54" s="36">
        <v>378.85199999999998</v>
      </c>
      <c r="D54" s="36">
        <v>303.99600000000004</v>
      </c>
      <c r="E54" s="36">
        <v>130.93800000000002</v>
      </c>
      <c r="F54" s="36">
        <f t="shared" ref="F54:F56" si="14">(D54+E54)/C54</f>
        <v>1.1480314212410125</v>
      </c>
    </row>
    <row r="55" spans="2:40" x14ac:dyDescent="0.25">
      <c r="B55" s="35" t="s">
        <v>93</v>
      </c>
      <c r="C55" s="36">
        <v>375.96</v>
      </c>
      <c r="D55" s="36">
        <v>380.512</v>
      </c>
      <c r="E55" s="36">
        <v>138.47399999999999</v>
      </c>
      <c r="F55" s="36">
        <f t="shared" si="14"/>
        <v>1.3804287690179806</v>
      </c>
    </row>
    <row r="56" spans="2:40" x14ac:dyDescent="0.25">
      <c r="B56" s="35" t="s">
        <v>92</v>
      </c>
      <c r="C56" s="36">
        <v>385.6</v>
      </c>
      <c r="D56" s="36">
        <v>441.51800000000003</v>
      </c>
      <c r="E56" s="36">
        <v>163.90800000000002</v>
      </c>
      <c r="F56" s="36">
        <f t="shared" si="14"/>
        <v>1.570088174273859</v>
      </c>
    </row>
    <row r="57" spans="2:40" x14ac:dyDescent="0.25">
      <c r="B57" s="25"/>
      <c r="C57" s="25"/>
    </row>
    <row r="58" spans="2:40" x14ac:dyDescent="0.25">
      <c r="B58" s="25"/>
      <c r="C58" s="25"/>
    </row>
    <row r="59" spans="2:40" x14ac:dyDescent="0.25">
      <c r="B59" s="25"/>
      <c r="C59" s="25"/>
    </row>
    <row r="60" spans="2:40" x14ac:dyDescent="0.25">
      <c r="B60" s="25"/>
      <c r="C60" s="25"/>
    </row>
    <row r="61" spans="2:40" x14ac:dyDescent="0.25">
      <c r="B61" s="25"/>
      <c r="C61" s="25"/>
    </row>
    <row r="62" spans="2:40" x14ac:dyDescent="0.25">
      <c r="B62" s="25"/>
      <c r="C62" s="25"/>
    </row>
    <row r="63" spans="2:40" x14ac:dyDescent="0.25">
      <c r="B63" s="25"/>
      <c r="C63" s="25"/>
    </row>
    <row r="64" spans="2:40" x14ac:dyDescent="0.25">
      <c r="B64" s="25"/>
      <c r="C64" s="25"/>
    </row>
    <row r="65" spans="2:3" x14ac:dyDescent="0.25">
      <c r="B65" s="25"/>
      <c r="C65" s="25"/>
    </row>
    <row r="66" spans="2:3" x14ac:dyDescent="0.25">
      <c r="B66" s="25"/>
      <c r="C66" s="25"/>
    </row>
    <row r="67" spans="2:3" x14ac:dyDescent="0.25">
      <c r="B67" s="25"/>
      <c r="C67" s="25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4" spans="2:3" x14ac:dyDescent="0.25">
      <c r="B74" s="25"/>
      <c r="C74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J2" sqref="J2:J25"/>
    </sheetView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41743</v>
      </c>
      <c r="C2" s="10">
        <v>15.5</v>
      </c>
      <c r="D2" s="11">
        <v>486.1</v>
      </c>
      <c r="E2" s="12">
        <v>9.5399999999999991</v>
      </c>
      <c r="F2" s="11">
        <v>95.7</v>
      </c>
      <c r="G2" s="11">
        <v>100</v>
      </c>
      <c r="H2" s="12">
        <v>6.93</v>
      </c>
      <c r="I2" s="38">
        <v>3.5999999999998993</v>
      </c>
      <c r="J2" s="40">
        <v>0.63966666666666661</v>
      </c>
      <c r="K2" s="40">
        <v>0.35350000000000004</v>
      </c>
      <c r="L2" s="38">
        <v>6.2098000000000004</v>
      </c>
      <c r="M2" s="41">
        <v>1.5656000000000001</v>
      </c>
      <c r="N2" s="39">
        <v>21.995473833097595</v>
      </c>
      <c r="O2" s="11">
        <v>120</v>
      </c>
    </row>
    <row r="3" spans="1:15" x14ac:dyDescent="0.25">
      <c r="A3" s="9">
        <v>2</v>
      </c>
      <c r="B3" s="13">
        <v>41743</v>
      </c>
      <c r="C3" s="10">
        <v>15.9</v>
      </c>
      <c r="D3" s="11">
        <v>497.1</v>
      </c>
      <c r="E3" s="12">
        <v>8.11</v>
      </c>
      <c r="F3" s="11">
        <v>82.2</v>
      </c>
      <c r="G3" s="11">
        <v>66</v>
      </c>
      <c r="H3" s="12">
        <v>6.97</v>
      </c>
      <c r="I3" s="38">
        <v>3.411764705881716</v>
      </c>
      <c r="J3" s="40">
        <v>0.60005882352941176</v>
      </c>
      <c r="K3" s="40">
        <v>0.30300000000000005</v>
      </c>
      <c r="L3" s="38">
        <v>14.506500000000001</v>
      </c>
      <c r="M3" s="41">
        <v>1.2772000000000001</v>
      </c>
      <c r="N3" s="39">
        <v>52.091419141914187</v>
      </c>
      <c r="O3" s="11">
        <v>110</v>
      </c>
    </row>
    <row r="4" spans="1:15" x14ac:dyDescent="0.25">
      <c r="A4" s="9">
        <v>3</v>
      </c>
      <c r="B4" s="13">
        <v>41743</v>
      </c>
      <c r="C4" s="10">
        <v>17.5</v>
      </c>
      <c r="D4" s="11">
        <v>669</v>
      </c>
      <c r="E4" s="12">
        <v>6.45</v>
      </c>
      <c r="F4" s="11">
        <v>67.7</v>
      </c>
      <c r="G4" s="11">
        <v>0</v>
      </c>
      <c r="H4" s="12">
        <v>6.94</v>
      </c>
      <c r="I4" s="38">
        <v>5.0666666666667002</v>
      </c>
      <c r="J4" s="40">
        <v>1.2995333333333332</v>
      </c>
      <c r="K4" s="40">
        <v>0.30300000000000005</v>
      </c>
      <c r="L4" s="38">
        <v>6.7187999999999999</v>
      </c>
      <c r="M4" s="41">
        <v>2.1836000000000002</v>
      </c>
      <c r="N4" s="39">
        <v>29.380858085808576</v>
      </c>
      <c r="O4" s="11">
        <v>105</v>
      </c>
    </row>
    <row r="5" spans="1:15" x14ac:dyDescent="0.25">
      <c r="A5" s="9">
        <v>4</v>
      </c>
      <c r="B5" s="13">
        <v>41743</v>
      </c>
      <c r="C5" s="10">
        <v>18.8</v>
      </c>
      <c r="D5" s="11">
        <v>357.5</v>
      </c>
      <c r="E5" s="12">
        <v>11.13</v>
      </c>
      <c r="F5" s="11">
        <v>120.1</v>
      </c>
      <c r="G5" s="11">
        <v>0</v>
      </c>
      <c r="H5" s="12">
        <v>7.22</v>
      </c>
      <c r="I5" s="38">
        <v>3.1999999999996476</v>
      </c>
      <c r="J5" s="40">
        <v>0.51510000000000011</v>
      </c>
      <c r="K5" s="40">
        <v>0.2525</v>
      </c>
      <c r="L5" s="38">
        <v>0.2545</v>
      </c>
      <c r="M5" s="41">
        <v>2.5131999999999999</v>
      </c>
      <c r="N5" s="39">
        <v>10.961188118811881</v>
      </c>
      <c r="O5" s="11">
        <v>120</v>
      </c>
    </row>
    <row r="6" spans="1:15" x14ac:dyDescent="0.25">
      <c r="A6" s="9">
        <v>5</v>
      </c>
      <c r="B6" s="13">
        <v>41743</v>
      </c>
      <c r="C6" s="10">
        <v>19.8</v>
      </c>
      <c r="D6" s="11">
        <v>504</v>
      </c>
      <c r="E6" s="12">
        <v>9.0500000000000007</v>
      </c>
      <c r="F6" s="11">
        <v>99.3</v>
      </c>
      <c r="G6" s="11">
        <v>33</v>
      </c>
      <c r="H6" s="12">
        <v>7.17</v>
      </c>
      <c r="I6" s="38">
        <v>5.1428571428565766</v>
      </c>
      <c r="J6" s="40">
        <v>0.61321428571428582</v>
      </c>
      <c r="K6" s="40">
        <v>0.35350000000000004</v>
      </c>
      <c r="L6" s="38">
        <v>0.66169999999999995</v>
      </c>
      <c r="M6" s="41">
        <v>1.3595999999999999</v>
      </c>
      <c r="N6" s="39">
        <v>5.7179632248939178</v>
      </c>
      <c r="O6" s="11">
        <v>70</v>
      </c>
    </row>
    <row r="7" spans="1:15" x14ac:dyDescent="0.25">
      <c r="A7" s="9">
        <v>6</v>
      </c>
      <c r="B7" s="13">
        <v>41743</v>
      </c>
      <c r="C7" s="10">
        <v>17.600000000000001</v>
      </c>
      <c r="D7" s="11">
        <v>505</v>
      </c>
      <c r="E7" s="12">
        <v>11.02</v>
      </c>
      <c r="F7" s="11">
        <v>114.9</v>
      </c>
      <c r="G7" s="11">
        <v>33</v>
      </c>
      <c r="H7" s="12">
        <v>7.13</v>
      </c>
      <c r="I7" s="38">
        <v>3.6250000000004334</v>
      </c>
      <c r="J7" s="40">
        <v>1.0731250000000001</v>
      </c>
      <c r="K7" s="40">
        <v>0.505</v>
      </c>
      <c r="L7" s="38">
        <v>32.3215</v>
      </c>
      <c r="M7" s="41">
        <v>1.3184</v>
      </c>
      <c r="N7" s="39">
        <v>66.613663366336624</v>
      </c>
      <c r="O7" s="11">
        <v>120</v>
      </c>
    </row>
    <row r="8" spans="1:15" x14ac:dyDescent="0.25">
      <c r="A8" s="9">
        <v>7</v>
      </c>
      <c r="B8" s="13">
        <v>41743</v>
      </c>
      <c r="C8" s="10">
        <v>17.3</v>
      </c>
      <c r="D8" s="11">
        <v>1105</v>
      </c>
      <c r="E8" s="12">
        <v>5.07</v>
      </c>
      <c r="F8" s="11">
        <v>52.5</v>
      </c>
      <c r="G8" s="11">
        <v>33</v>
      </c>
      <c r="H8" s="12">
        <v>6.6</v>
      </c>
      <c r="I8" s="38">
        <v>7.666666666666563</v>
      </c>
      <c r="J8" s="40">
        <v>1.018416666666667</v>
      </c>
      <c r="K8" s="40">
        <v>0.30300000000000005</v>
      </c>
      <c r="L8" s="38">
        <v>97.473500000000001</v>
      </c>
      <c r="M8" s="41">
        <v>7.21</v>
      </c>
      <c r="N8" s="39">
        <v>345.49009900990092</v>
      </c>
      <c r="O8" s="11">
        <v>60</v>
      </c>
    </row>
    <row r="9" spans="1:15" x14ac:dyDescent="0.25">
      <c r="A9" s="9">
        <v>8</v>
      </c>
      <c r="B9" s="13">
        <v>41743</v>
      </c>
      <c r="C9" s="10">
        <v>20.7</v>
      </c>
      <c r="D9" s="11">
        <v>306.8</v>
      </c>
      <c r="E9" s="12">
        <v>9.4499999999999993</v>
      </c>
      <c r="F9" s="11">
        <v>105.6</v>
      </c>
      <c r="G9" s="11">
        <v>0</v>
      </c>
      <c r="H9" s="12">
        <v>7.18</v>
      </c>
      <c r="I9" s="38">
        <v>4.9230769230777476</v>
      </c>
      <c r="J9" s="40">
        <v>0.64484615384615396</v>
      </c>
      <c r="K9" s="40">
        <v>0.2525</v>
      </c>
      <c r="L9" s="38">
        <v>2.9013</v>
      </c>
      <c r="M9" s="41">
        <v>1.8540000000000001</v>
      </c>
      <c r="N9" s="39">
        <v>18.832871287128714</v>
      </c>
      <c r="O9" s="11">
        <v>93</v>
      </c>
    </row>
    <row r="10" spans="1:15" x14ac:dyDescent="0.25">
      <c r="A10" s="9">
        <v>9</v>
      </c>
      <c r="B10" s="13">
        <v>41743</v>
      </c>
      <c r="C10" s="10">
        <v>23</v>
      </c>
      <c r="D10" s="11">
        <v>843</v>
      </c>
      <c r="E10" s="12">
        <v>6.69</v>
      </c>
      <c r="F10" s="11">
        <v>78.400000000000006</v>
      </c>
      <c r="G10" s="11">
        <v>0</v>
      </c>
      <c r="H10" s="12">
        <v>6.79</v>
      </c>
      <c r="I10" s="39">
        <v>81.333333333333258</v>
      </c>
      <c r="J10" s="40">
        <v>8.4503333333333348</v>
      </c>
      <c r="K10" s="40">
        <v>2.1715</v>
      </c>
      <c r="L10" s="38">
        <v>0.45810000000000001</v>
      </c>
      <c r="M10" s="41">
        <v>1.6892</v>
      </c>
      <c r="N10" s="39">
        <v>0.98885562974902141</v>
      </c>
      <c r="O10" s="11">
        <v>11</v>
      </c>
    </row>
    <row r="11" spans="1:15" x14ac:dyDescent="0.25">
      <c r="A11" s="9">
        <v>10</v>
      </c>
      <c r="B11" s="13">
        <v>41743</v>
      </c>
      <c r="C11" s="10">
        <v>20.6</v>
      </c>
      <c r="D11" s="11">
        <v>442.8</v>
      </c>
      <c r="E11" s="12">
        <v>10.32</v>
      </c>
      <c r="F11" s="11">
        <v>115</v>
      </c>
      <c r="G11" s="11">
        <v>0</v>
      </c>
      <c r="H11" s="12">
        <v>7.35</v>
      </c>
      <c r="I11" s="38">
        <v>38.800000000001944</v>
      </c>
      <c r="J11" s="40">
        <v>2.9896000000000003</v>
      </c>
      <c r="K11" s="40">
        <v>0.35350000000000004</v>
      </c>
      <c r="L11" s="38">
        <v>5.0900000000000001E-2</v>
      </c>
      <c r="M11" s="41">
        <v>1.8128</v>
      </c>
      <c r="N11" s="39">
        <v>5.2721357850070714</v>
      </c>
      <c r="O11" s="11">
        <v>23</v>
      </c>
    </row>
    <row r="12" spans="1:15" x14ac:dyDescent="0.25">
      <c r="A12" s="9">
        <v>11</v>
      </c>
      <c r="B12" s="13">
        <v>41743</v>
      </c>
      <c r="C12" s="10">
        <v>19.5</v>
      </c>
      <c r="D12" s="11">
        <v>290.10000000000002</v>
      </c>
      <c r="E12" s="12">
        <v>9.6999999999999993</v>
      </c>
      <c r="F12" s="11">
        <v>106.1</v>
      </c>
      <c r="G12" s="11">
        <v>0</v>
      </c>
      <c r="H12" s="12">
        <v>7.27</v>
      </c>
      <c r="I12" s="38">
        <v>6.8000000000001393</v>
      </c>
      <c r="J12" s="40">
        <v>0.5858000000000001</v>
      </c>
      <c r="K12" s="40">
        <v>0.30300000000000005</v>
      </c>
      <c r="L12" s="38">
        <v>0.1018</v>
      </c>
      <c r="M12" s="41">
        <v>0.9476</v>
      </c>
      <c r="N12" s="39">
        <v>3.4633663366336624</v>
      </c>
      <c r="O12" s="11">
        <v>120</v>
      </c>
    </row>
    <row r="13" spans="1:15" x14ac:dyDescent="0.25">
      <c r="A13" s="9">
        <v>12</v>
      </c>
      <c r="B13" s="13">
        <v>41743</v>
      </c>
      <c r="C13" s="10">
        <v>20.5</v>
      </c>
      <c r="D13" s="11">
        <v>261.60000000000002</v>
      </c>
      <c r="E13" s="12">
        <v>9.25</v>
      </c>
      <c r="F13" s="11">
        <v>103.2</v>
      </c>
      <c r="G13" s="11">
        <v>0</v>
      </c>
      <c r="H13" s="12">
        <v>7.25</v>
      </c>
      <c r="I13" s="38">
        <v>4.3999999999995154</v>
      </c>
      <c r="J13" s="40">
        <v>0.5858000000000001</v>
      </c>
      <c r="K13" s="40">
        <v>0.2525</v>
      </c>
      <c r="L13" s="38">
        <v>5.0900000000000001E-2</v>
      </c>
      <c r="M13" s="41">
        <v>2.5956000000000001</v>
      </c>
      <c r="N13" s="39">
        <v>10.481188118811881</v>
      </c>
      <c r="O13" s="11">
        <v>120</v>
      </c>
    </row>
    <row r="14" spans="1:15" x14ac:dyDescent="0.25">
      <c r="A14" s="9">
        <v>13</v>
      </c>
      <c r="B14" s="13">
        <v>41743</v>
      </c>
      <c r="C14" s="10">
        <v>23.4</v>
      </c>
      <c r="D14" s="11">
        <v>774</v>
      </c>
      <c r="E14" s="12">
        <v>10.61</v>
      </c>
      <c r="F14" s="11">
        <v>124.5</v>
      </c>
      <c r="G14" s="11">
        <v>0</v>
      </c>
      <c r="H14" s="12">
        <v>7.76</v>
      </c>
      <c r="I14" s="38">
        <v>327.99999999999943</v>
      </c>
      <c r="J14" s="40">
        <v>6.5313333333333343</v>
      </c>
      <c r="K14" s="40">
        <v>0.30300000000000005</v>
      </c>
      <c r="L14" s="38">
        <v>0</v>
      </c>
      <c r="M14" s="41">
        <v>1.8952</v>
      </c>
      <c r="N14" s="39">
        <v>6.2547854785478538</v>
      </c>
      <c r="O14" s="11">
        <v>12</v>
      </c>
    </row>
    <row r="15" spans="1:15" x14ac:dyDescent="0.25">
      <c r="A15" s="9">
        <v>14</v>
      </c>
      <c r="B15" s="13">
        <v>41743</v>
      </c>
      <c r="C15" s="10">
        <v>24.6</v>
      </c>
      <c r="D15" s="11">
        <v>687</v>
      </c>
      <c r="E15" s="12">
        <v>8.1999999999999993</v>
      </c>
      <c r="F15" s="11">
        <v>98.9</v>
      </c>
      <c r="G15" s="11">
        <v>0</v>
      </c>
      <c r="H15" s="12">
        <v>7.34</v>
      </c>
      <c r="I15" s="38">
        <v>34.000000000002473</v>
      </c>
      <c r="J15" s="40">
        <v>4.3834000000000009</v>
      </c>
      <c r="K15" s="40">
        <v>0.85850000000000004</v>
      </c>
      <c r="L15" s="38">
        <v>4.3773999999999997</v>
      </c>
      <c r="M15" s="41">
        <v>1.3184</v>
      </c>
      <c r="N15" s="39">
        <v>6.6345952242283053</v>
      </c>
      <c r="O15" s="11">
        <v>20</v>
      </c>
    </row>
    <row r="16" spans="1:15" x14ac:dyDescent="0.25">
      <c r="A16" s="9">
        <v>15</v>
      </c>
      <c r="B16" s="13">
        <v>41743</v>
      </c>
      <c r="C16" s="10">
        <v>16.5</v>
      </c>
      <c r="D16" s="11">
        <v>748</v>
      </c>
      <c r="E16" s="12">
        <v>9.2799999999999994</v>
      </c>
      <c r="F16" s="11">
        <v>95.3</v>
      </c>
      <c r="G16" s="11">
        <v>100</v>
      </c>
      <c r="H16" s="12">
        <v>7.14</v>
      </c>
      <c r="I16" s="38">
        <v>2.0999999999995467</v>
      </c>
      <c r="J16" s="40">
        <v>0.60599999999999998</v>
      </c>
      <c r="K16" s="40">
        <v>0.40400000000000003</v>
      </c>
      <c r="L16" s="38">
        <v>23.363099999999999</v>
      </c>
      <c r="M16" s="41">
        <v>1.236</v>
      </c>
      <c r="N16" s="39">
        <v>60.888861386138608</v>
      </c>
      <c r="O16" s="11">
        <v>120</v>
      </c>
    </row>
    <row r="17" spans="1:15" x14ac:dyDescent="0.25">
      <c r="A17" s="9">
        <v>16</v>
      </c>
      <c r="B17" s="13">
        <v>41743</v>
      </c>
      <c r="C17" s="10">
        <v>21.1</v>
      </c>
      <c r="D17" s="11">
        <v>570</v>
      </c>
      <c r="E17" s="12">
        <v>9.82</v>
      </c>
      <c r="F17" s="11">
        <v>110.6</v>
      </c>
      <c r="G17" s="11">
        <v>0</v>
      </c>
      <c r="H17" s="12">
        <v>7.39</v>
      </c>
      <c r="I17" s="38">
        <v>9.5714285714291041</v>
      </c>
      <c r="J17" s="40">
        <v>1.1975714285714287</v>
      </c>
      <c r="K17" s="40">
        <v>0.40400000000000003</v>
      </c>
      <c r="L17" s="38">
        <v>2.8504</v>
      </c>
      <c r="M17" s="41">
        <v>2.2248000000000001</v>
      </c>
      <c r="N17" s="39">
        <v>12.562376237623763</v>
      </c>
      <c r="O17" s="11">
        <v>68</v>
      </c>
    </row>
    <row r="18" spans="1:15" x14ac:dyDescent="0.25">
      <c r="A18" s="9">
        <v>17</v>
      </c>
      <c r="B18" s="13">
        <v>41743</v>
      </c>
      <c r="C18" s="10">
        <v>21</v>
      </c>
      <c r="D18" s="11">
        <v>378.6</v>
      </c>
      <c r="E18" s="12">
        <v>12.35</v>
      </c>
      <c r="F18" s="11">
        <v>138.4</v>
      </c>
      <c r="G18" s="11">
        <v>0</v>
      </c>
      <c r="H18" s="12">
        <v>7.5</v>
      </c>
      <c r="I18" s="38">
        <v>2.9000000000003467</v>
      </c>
      <c r="J18" s="40">
        <v>0.51510000000000011</v>
      </c>
      <c r="K18" s="40">
        <v>0.2525</v>
      </c>
      <c r="L18" s="38">
        <v>0.3054</v>
      </c>
      <c r="M18" s="41">
        <v>1.3595999999999999</v>
      </c>
      <c r="N18" s="39">
        <v>6.5940594059405937</v>
      </c>
      <c r="O18" s="11">
        <v>120</v>
      </c>
    </row>
    <row r="19" spans="1:15" x14ac:dyDescent="0.25">
      <c r="A19" s="9">
        <v>18</v>
      </c>
      <c r="B19" s="13">
        <v>41743</v>
      </c>
      <c r="C19" s="10">
        <v>20.5</v>
      </c>
      <c r="D19" s="11">
        <v>631</v>
      </c>
      <c r="E19" s="12">
        <v>8.9</v>
      </c>
      <c r="F19" s="11">
        <v>99</v>
      </c>
      <c r="G19" s="11">
        <v>0</v>
      </c>
      <c r="H19" s="12">
        <v>7.34</v>
      </c>
      <c r="I19" s="38">
        <v>14.285714285713981</v>
      </c>
      <c r="J19" s="40">
        <v>1.5727142857142857</v>
      </c>
      <c r="K19" s="40">
        <v>0.55549999999999999</v>
      </c>
      <c r="L19" s="38">
        <v>6.0571000000000002</v>
      </c>
      <c r="M19" s="41">
        <v>3.1724000000000001</v>
      </c>
      <c r="N19" s="39">
        <v>16.614761476147613</v>
      </c>
      <c r="O19" s="11">
        <v>60</v>
      </c>
    </row>
    <row r="20" spans="1:15" x14ac:dyDescent="0.25">
      <c r="A20" s="9">
        <v>19</v>
      </c>
      <c r="B20" s="13">
        <v>41743</v>
      </c>
      <c r="C20" s="10">
        <v>24.8</v>
      </c>
      <c r="D20" s="11">
        <v>438.4</v>
      </c>
      <c r="E20" s="12">
        <v>10.65</v>
      </c>
      <c r="F20" s="11">
        <v>128.6</v>
      </c>
      <c r="G20" s="11">
        <v>0</v>
      </c>
      <c r="H20" s="12">
        <v>7.26</v>
      </c>
      <c r="I20" s="38">
        <v>44.333333333333634</v>
      </c>
      <c r="J20" s="40">
        <v>3.636000000000001</v>
      </c>
      <c r="K20" s="40">
        <v>0.30300000000000005</v>
      </c>
      <c r="L20" s="38">
        <v>4.5810000000000004</v>
      </c>
      <c r="M20" s="41">
        <v>2.6779999999999999</v>
      </c>
      <c r="N20" s="39">
        <v>23.957095709570954</v>
      </c>
      <c r="O20" s="11">
        <v>27</v>
      </c>
    </row>
    <row r="21" spans="1:15" x14ac:dyDescent="0.25">
      <c r="A21" s="9">
        <v>20</v>
      </c>
      <c r="B21" s="13">
        <v>41743</v>
      </c>
      <c r="C21" s="10">
        <v>20.399999999999999</v>
      </c>
      <c r="D21" s="11">
        <v>347.7</v>
      </c>
      <c r="E21" s="12">
        <v>8.83</v>
      </c>
      <c r="F21" s="11">
        <v>93</v>
      </c>
      <c r="G21" s="11">
        <v>0</v>
      </c>
      <c r="H21" s="12">
        <v>7.07</v>
      </c>
      <c r="I21" s="38">
        <v>6.5714285714284824</v>
      </c>
      <c r="J21" s="40">
        <v>0.72142857142857142</v>
      </c>
      <c r="K21" s="40">
        <v>0.2525</v>
      </c>
      <c r="L21" s="38">
        <v>12.5214</v>
      </c>
      <c r="M21" s="41">
        <v>1.3184</v>
      </c>
      <c r="N21" s="39">
        <v>54.811089108910892</v>
      </c>
      <c r="O21" s="11">
        <v>98</v>
      </c>
    </row>
    <row r="22" spans="1:15" x14ac:dyDescent="0.25">
      <c r="A22" s="9">
        <v>21</v>
      </c>
      <c r="B22" s="13">
        <v>41743</v>
      </c>
      <c r="C22" s="10">
        <v>17.399999999999999</v>
      </c>
      <c r="D22" s="11">
        <v>250.1</v>
      </c>
      <c r="E22" s="12">
        <v>8.41</v>
      </c>
      <c r="F22" s="11">
        <v>87.6</v>
      </c>
      <c r="G22" s="11">
        <v>0</v>
      </c>
      <c r="H22" s="12">
        <v>6.71</v>
      </c>
      <c r="I22" s="38">
        <v>3.8461538461530811</v>
      </c>
      <c r="J22" s="40">
        <v>0.66038461538461557</v>
      </c>
      <c r="K22" s="40">
        <v>0.55549999999999999</v>
      </c>
      <c r="L22" s="38">
        <v>10.790800000000001</v>
      </c>
      <c r="M22" s="41">
        <v>3.3784000000000001</v>
      </c>
      <c r="N22" s="39">
        <v>25.507110711071107</v>
      </c>
      <c r="O22" s="11">
        <v>120</v>
      </c>
    </row>
    <row r="23" spans="1:15" x14ac:dyDescent="0.25">
      <c r="A23" s="9">
        <v>22</v>
      </c>
      <c r="B23" s="13">
        <v>41743</v>
      </c>
      <c r="C23" s="10">
        <v>16.2</v>
      </c>
      <c r="D23" s="11">
        <v>586</v>
      </c>
      <c r="E23" s="12">
        <v>9.3699999999999992</v>
      </c>
      <c r="F23" s="11">
        <v>95.5</v>
      </c>
      <c r="G23" s="11">
        <v>33</v>
      </c>
      <c r="H23" s="12">
        <v>7</v>
      </c>
      <c r="I23" s="38">
        <v>3.9999999999995595</v>
      </c>
      <c r="J23" s="40">
        <v>0.49490000000000001</v>
      </c>
      <c r="K23" s="40">
        <v>0.35350000000000004</v>
      </c>
      <c r="L23" s="38">
        <v>70.089299999999994</v>
      </c>
      <c r="M23" s="41">
        <v>2.5956000000000001</v>
      </c>
      <c r="N23" s="39">
        <v>205.61499292786419</v>
      </c>
      <c r="O23" s="11">
        <v>120</v>
      </c>
    </row>
    <row r="24" spans="1:15" x14ac:dyDescent="0.25">
      <c r="A24" s="9">
        <v>23</v>
      </c>
      <c r="B24" s="13">
        <v>41743</v>
      </c>
      <c r="C24" s="10">
        <v>24.3</v>
      </c>
      <c r="D24" s="11">
        <v>578</v>
      </c>
      <c r="E24" s="12">
        <v>9.31</v>
      </c>
      <c r="F24" s="11">
        <v>111.6</v>
      </c>
      <c r="G24" s="11">
        <v>0</v>
      </c>
      <c r="H24" s="12">
        <v>7.4</v>
      </c>
      <c r="I24" s="38">
        <v>52.400000000002223</v>
      </c>
      <c r="J24" s="40">
        <v>3.9188000000000005</v>
      </c>
      <c r="K24" s="40">
        <v>0.40400000000000003</v>
      </c>
      <c r="L24" s="38">
        <v>1.2725</v>
      </c>
      <c r="M24" s="41">
        <v>1.236</v>
      </c>
      <c r="N24" s="39">
        <v>6.2091584158415829</v>
      </c>
      <c r="O24" s="11">
        <v>17</v>
      </c>
    </row>
    <row r="25" spans="1:15" x14ac:dyDescent="0.25">
      <c r="A25" s="9">
        <v>24</v>
      </c>
      <c r="B25" s="13">
        <v>41743</v>
      </c>
      <c r="C25" s="10">
        <v>26</v>
      </c>
      <c r="D25" s="11">
        <v>1633</v>
      </c>
      <c r="E25" s="12">
        <v>7.27</v>
      </c>
      <c r="F25" s="11">
        <v>90.1</v>
      </c>
      <c r="G25" s="11">
        <v>0</v>
      </c>
      <c r="H25" s="12">
        <v>7.63</v>
      </c>
      <c r="I25" s="38">
        <v>3.6000000000004917</v>
      </c>
      <c r="J25" s="40">
        <v>0.24745</v>
      </c>
      <c r="K25" s="40">
        <v>5.2520000000000007</v>
      </c>
      <c r="L25" s="38">
        <v>18.3749</v>
      </c>
      <c r="M25" s="41">
        <v>0.70040000000000002</v>
      </c>
      <c r="N25" s="39">
        <v>3.6320068545316064</v>
      </c>
      <c r="O25" s="11">
        <v>120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J2" sqref="J2:J5"/>
    </sheetView>
  </sheetViews>
  <sheetFormatPr defaultRowHeight="15" x14ac:dyDescent="0.25"/>
  <cols>
    <col min="1" max="1" width="13.42578125" bestFit="1" customWidth="1"/>
    <col min="3" max="15" width="9.140625" style="43"/>
  </cols>
  <sheetData>
    <row r="1" spans="1:16" x14ac:dyDescent="0.25">
      <c r="A1" s="5" t="s">
        <v>70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6" x14ac:dyDescent="0.25">
      <c r="A2" s="2" t="s">
        <v>43</v>
      </c>
      <c r="B2" s="13">
        <v>41743</v>
      </c>
      <c r="C2" s="15">
        <v>20.120833333333334</v>
      </c>
      <c r="D2" s="15">
        <v>578.74166666666667</v>
      </c>
      <c r="E2" s="15">
        <v>9.1158333333333328</v>
      </c>
      <c r="F2" s="15">
        <v>100.57499999999999</v>
      </c>
      <c r="G2" s="15">
        <v>16.583333333333332</v>
      </c>
      <c r="H2" s="15">
        <v>7.1808333333333332</v>
      </c>
      <c r="I2" s="15">
        <v>28.065726001939439</v>
      </c>
      <c r="J2" s="15">
        <v>1.8125240207300868</v>
      </c>
      <c r="K2" s="15">
        <v>0.66308695652173921</v>
      </c>
      <c r="L2" s="15">
        <v>13.178858333333332</v>
      </c>
      <c r="M2" s="15">
        <v>2.06</v>
      </c>
      <c r="N2" s="15">
        <v>41.690415619771294</v>
      </c>
      <c r="O2" s="15">
        <v>82.25</v>
      </c>
      <c r="P2" s="42"/>
    </row>
    <row r="3" spans="1:16" x14ac:dyDescent="0.25">
      <c r="A3" s="2" t="s">
        <v>44</v>
      </c>
      <c r="B3" s="13">
        <v>41743</v>
      </c>
      <c r="C3" s="15">
        <v>18.911111111111111</v>
      </c>
      <c r="D3" s="15">
        <v>608.58888888888896</v>
      </c>
      <c r="E3" s="15">
        <v>8.4611111111111121</v>
      </c>
      <c r="F3" s="15">
        <v>87.822222222222223</v>
      </c>
      <c r="G3" s="15">
        <v>40.555555555555557</v>
      </c>
      <c r="H3" s="15">
        <v>6.9733333333333327</v>
      </c>
      <c r="I3" s="15">
        <v>5.2891073523423868</v>
      </c>
      <c r="J3" s="15">
        <v>0.8849777101438866</v>
      </c>
      <c r="K3" s="15">
        <v>0.94827777777777789</v>
      </c>
      <c r="L3" s="15">
        <v>29.7256</v>
      </c>
      <c r="M3" s="15">
        <v>2.6596888888888888</v>
      </c>
      <c r="N3" s="15">
        <v>91.577471104253263</v>
      </c>
      <c r="O3" s="15">
        <v>103.88888888888889</v>
      </c>
      <c r="P3" s="42"/>
    </row>
    <row r="4" spans="1:16" x14ac:dyDescent="0.25">
      <c r="A4" s="2" t="s">
        <v>45</v>
      </c>
      <c r="B4" s="13">
        <v>41743</v>
      </c>
      <c r="C4" s="15">
        <v>19.775000000000002</v>
      </c>
      <c r="D4" s="15">
        <v>377.03749999999997</v>
      </c>
      <c r="E4" s="15">
        <v>9.9474999999999998</v>
      </c>
      <c r="F4" s="15">
        <v>109.53750000000001</v>
      </c>
      <c r="G4" s="15">
        <v>4.125</v>
      </c>
      <c r="H4" s="15">
        <v>7.2562500000000005</v>
      </c>
      <c r="I4" s="15">
        <v>5.4385989010989455</v>
      </c>
      <c r="J4" s="15">
        <v>0.67235755494505511</v>
      </c>
      <c r="K4" s="15">
        <v>0.29037499999999999</v>
      </c>
      <c r="L4" s="15">
        <v>2.4559249999999997</v>
      </c>
      <c r="M4" s="15">
        <v>1.7716000000000001</v>
      </c>
      <c r="N4" s="15">
        <v>15.428012729844413</v>
      </c>
      <c r="O4" s="15">
        <v>101.125</v>
      </c>
      <c r="P4" s="42"/>
    </row>
    <row r="5" spans="1:16" x14ac:dyDescent="0.25">
      <c r="A5" s="2" t="s">
        <v>46</v>
      </c>
      <c r="B5" s="13">
        <v>41743</v>
      </c>
      <c r="C5" s="15">
        <v>21.650000000000002</v>
      </c>
      <c r="D5" s="15">
        <v>627.20000000000005</v>
      </c>
      <c r="E5" s="15">
        <v>9.2966666666666669</v>
      </c>
      <c r="F5" s="15">
        <v>109.5</v>
      </c>
      <c r="G5" s="15">
        <v>0</v>
      </c>
      <c r="H5" s="15">
        <v>7.3166666666666664</v>
      </c>
      <c r="I5" s="15">
        <v>96.477777777778826</v>
      </c>
      <c r="J5" s="15">
        <v>4.9849111111111126</v>
      </c>
      <c r="K5" s="15">
        <v>0.73224999999999996</v>
      </c>
      <c r="L5" s="15">
        <v>1.7899833333333337</v>
      </c>
      <c r="M5" s="15">
        <v>1.7716000000000001</v>
      </c>
      <c r="N5" s="15">
        <v>8.219437707157466</v>
      </c>
      <c r="O5" s="15">
        <v>18.333333333333332</v>
      </c>
      <c r="P5" s="42"/>
    </row>
    <row r="6" spans="1:16" x14ac:dyDescent="0.25">
      <c r="B6" s="13"/>
    </row>
    <row r="7" spans="1:16" x14ac:dyDescent="0.25">
      <c r="B7" s="13"/>
    </row>
    <row r="8" spans="1:16" x14ac:dyDescent="0.25">
      <c r="B8" s="13"/>
    </row>
    <row r="9" spans="1:16" x14ac:dyDescent="0.25">
      <c r="B9" s="13"/>
    </row>
    <row r="10" spans="1:16" x14ac:dyDescent="0.25">
      <c r="B10" s="13"/>
    </row>
    <row r="11" spans="1:16" x14ac:dyDescent="0.25">
      <c r="B11" s="13"/>
    </row>
    <row r="12" spans="1:16" x14ac:dyDescent="0.25">
      <c r="B12" s="13"/>
    </row>
    <row r="13" spans="1:16" x14ac:dyDescent="0.25">
      <c r="B13" s="13"/>
    </row>
    <row r="14" spans="1:16" x14ac:dyDescent="0.25">
      <c r="B14" s="13"/>
    </row>
    <row r="15" spans="1:16" x14ac:dyDescent="0.25">
      <c r="B15" s="13"/>
    </row>
    <row r="16" spans="1:16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2014-04-29T14:57:37Z</dcterms:modified>
</cp:coreProperties>
</file>