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P6" i="1" l="1"/>
  <c r="P8" i="1"/>
  <c r="P9" i="1"/>
  <c r="P11" i="1"/>
  <c r="P12" i="1"/>
  <c r="P13" i="1"/>
  <c r="P16" i="1"/>
  <c r="P17" i="1"/>
  <c r="P18" i="1"/>
  <c r="P19" i="1"/>
  <c r="P20" i="1"/>
  <c r="P21" i="1"/>
  <c r="P22" i="1"/>
  <c r="P23" i="1"/>
  <c r="P4" i="1"/>
  <c r="AX5" i="2" l="1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X28" i="2" l="1"/>
  <c r="X29" i="2"/>
  <c r="X30" i="2"/>
  <c r="X31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X10" i="2"/>
  <c r="X5" i="2"/>
  <c r="X6" i="2"/>
  <c r="X7" i="2"/>
  <c r="X8" i="2"/>
  <c r="X9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4" i="2"/>
  <c r="Q31" i="1" l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E3" i="2" l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2" i="2"/>
  <c r="AY27" i="2" l="1"/>
  <c r="AY22" i="2"/>
  <c r="AY18" i="2"/>
  <c r="AY10" i="2"/>
  <c r="AY7" i="2"/>
  <c r="AY30" i="2"/>
  <c r="AY14" i="2"/>
  <c r="F3" i="2"/>
  <c r="AY5" i="2"/>
  <c r="F2" i="2"/>
  <c r="AY4" i="2"/>
  <c r="AY31" i="2"/>
  <c r="AY13" i="2"/>
  <c r="AY16" i="2"/>
  <c r="AY12" i="2"/>
  <c r="AY25" i="2"/>
  <c r="AY15" i="2"/>
  <c r="AY11" i="2"/>
  <c r="AY28" i="2"/>
  <c r="AY23" i="2"/>
  <c r="AY8" i="2"/>
  <c r="AY20" i="2"/>
  <c r="AY24" i="2"/>
  <c r="AY19" i="2"/>
  <c r="AY29" i="2"/>
  <c r="AY26" i="2"/>
  <c r="AY21" i="2"/>
  <c r="AY17" i="2"/>
  <c r="AY9" i="2"/>
  <c r="AY6" i="2"/>
</calcChain>
</file>

<file path=xl/sharedStrings.xml><?xml version="1.0" encoding="utf-8"?>
<sst xmlns="http://schemas.openxmlformats.org/spreadsheetml/2006/main" count="195" uniqueCount="92">
  <si>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</si>
  <si>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</si>
  <si>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</si>
  <si>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</si>
  <si>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</si>
  <si>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</si>
  <si>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</si>
  <si>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</si>
  <si>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</si>
  <si>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</si>
  <si>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</si>
  <si>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</si>
  <si>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</si>
  <si>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</si>
  <si>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</si>
  <si>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</si>
  <si>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</si>
  <si>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</si>
  <si>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</si>
  <si>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</si>
  <si>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</si>
  <si>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</si>
  <si>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</si>
  <si>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</si>
  <si>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</si>
  <si>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</si>
  <si>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</si>
  <si>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</si>
  <si>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</si>
  <si>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</si>
  <si>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</si>
  <si>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</si>
  <si>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</si>
  <si>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</si>
  <si>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</si>
  <si>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</si>
  <si>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</si>
  <si>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</si>
  <si>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</si>
  <si>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</si>
  <si>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</si>
  <si>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</si>
  <si>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</si>
  <si>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</si>
  <si>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</si>
  <si>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</si>
  <si>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</si>
  <si>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</si>
  <si>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</si>
  <si>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</si>
  <si>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</si>
  <si>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</si>
  <si>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</si>
  <si>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 xml:space="preserve"> Filter + Weight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</si>
  <si>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</si>
  <si>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</si>
  <si>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</si>
  <si>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</si>
  <si>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</si>
  <si>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</si>
  <si>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</si>
  <si>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</si>
  <si>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</si>
  <si>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</si>
  <si>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</si>
  <si>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</si>
  <si>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</si>
  <si>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</si>
  <si>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</si>
  <si>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</si>
  <si>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</si>
  <si>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</si>
  <si>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</si>
  <si>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</si>
  <si>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</si>
  <si>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</si>
  <si>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</si>
  <si>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</si>
  <si>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</si>
  <si>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</si>
  <si>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</si>
  <si>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</si>
  <si>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</si>
  <si>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</si>
  <si>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</si>
  <si>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</si>
  <si>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</si>
  <si>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</si>
  <si>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</si>
  <si>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</si>
  <si>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</si>
  <si>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College Creek Alliance Water Quality Survey, January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</si>
</sst>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5" fontId="0" fillId="0" borderId="0" xfId="0" applyNumberForma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3285214348206E-2"/>
          <c:y val="2.8252405949256341E-2"/>
          <c:w val="0.6293024934383202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1783377077865266"/>
                  <c:y val="-0.12121609798775153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0</c:v>
                </c:pt>
                <c:pt idx="1">
                  <c:v>39</c:v>
                </c:pt>
                <c:pt idx="2">
                  <c:v>89</c:v>
                </c:pt>
                <c:pt idx="3">
                  <c:v>192</c:v>
                </c:pt>
                <c:pt idx="4">
                  <c:v>395</c:v>
                </c:pt>
                <c:pt idx="5">
                  <c:v>626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5248"/>
        <c:axId val="124891136"/>
      </c:scatterChart>
      <c:valAx>
        <c:axId val="1248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891136"/>
        <c:crosses val="autoZero"/>
        <c:crossBetween val="midCat"/>
      </c:valAx>
      <c:valAx>
        <c:axId val="12489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885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35</c:v>
                </c:pt>
                <c:pt idx="3">
                  <c:v>100</c:v>
                </c:pt>
                <c:pt idx="4">
                  <c:v>203</c:v>
                </c:pt>
                <c:pt idx="5">
                  <c:v>298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08288"/>
        <c:axId val="124909824"/>
      </c:scatterChart>
      <c:valAx>
        <c:axId val="1249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909824"/>
        <c:crosses val="autoZero"/>
        <c:crossBetween val="midCat"/>
      </c:valAx>
      <c:valAx>
        <c:axId val="12490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908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35</c:v>
                </c:pt>
                <c:pt idx="3">
                  <c:v>100</c:v>
                </c:pt>
                <c:pt idx="4">
                  <c:v>203</c:v>
                </c:pt>
                <c:pt idx="5">
                  <c:v>298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52128"/>
        <c:axId val="131158016"/>
      </c:scatterChart>
      <c:valAx>
        <c:axId val="1311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158016"/>
        <c:crosses val="autoZero"/>
        <c:crossBetween val="midCat"/>
      </c:valAx>
      <c:valAx>
        <c:axId val="13115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152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Work!$AM$5:$AM$10</c:f>
              <c:numCache>
                <c:formatCode>General</c:formatCode>
                <c:ptCount val="6"/>
                <c:pt idx="0">
                  <c:v>0</c:v>
                </c:pt>
                <c:pt idx="1">
                  <c:v>64</c:v>
                </c:pt>
                <c:pt idx="2">
                  <c:v>49</c:v>
                </c:pt>
                <c:pt idx="3">
                  <c:v>152</c:v>
                </c:pt>
                <c:pt idx="4">
                  <c:v>598</c:v>
                </c:pt>
                <c:pt idx="5">
                  <c:v>1903</c:v>
                </c:pt>
              </c:numCache>
            </c:numRef>
          </c:xVal>
          <c:yVal>
            <c:numRef>
              <c:f>Work!$AN$5:$AN$10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88992"/>
        <c:axId val="131194880"/>
      </c:scatterChart>
      <c:valAx>
        <c:axId val="1311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194880"/>
        <c:crosses val="autoZero"/>
        <c:crossBetween val="midCat"/>
      </c:valAx>
      <c:valAx>
        <c:axId val="13119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188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11</xdr:row>
      <xdr:rowOff>152400</xdr:rowOff>
    </xdr:from>
    <xdr:to>
      <xdr:col>32</xdr:col>
      <xdr:colOff>514350</xdr:colOff>
      <xdr:row>26</xdr:row>
      <xdr:rowOff>38100</xdr:rowOff>
    </xdr:to>
    <xdr:graphicFrame macro="">
      <xdr:nvGraphicFramePr>
        <xdr:cNvPr id="14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600075</xdr:colOff>
      <xdr:row>10</xdr:row>
      <xdr:rowOff>95250</xdr:rowOff>
    </xdr:from>
    <xdr:to>
      <xdr:col>45</xdr:col>
      <xdr:colOff>295275</xdr:colOff>
      <xdr:row>24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R26" sqref="R26"/>
    </sheetView>
  </sheetViews>
  <sheetFormatPr defaultRowHeight="15" x14ac:dyDescent="0.25"/>
  <cols>
    <col min="2" max="2" width="19.42578125" customWidth="1"/>
  </cols>
  <sheetData>
    <row r="1" spans="1:17" x14ac:dyDescent="0.25">
      <c r="A1" s="2" t="s">
        <v>91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41297</v>
      </c>
      <c r="E4" s="6">
        <v>4</v>
      </c>
      <c r="F4" s="7">
        <v>480.7</v>
      </c>
      <c r="G4" s="8">
        <v>12.11</v>
      </c>
      <c r="H4" s="7">
        <v>92.2</v>
      </c>
      <c r="I4" s="7">
        <v>0</v>
      </c>
      <c r="J4" s="8">
        <v>6.72</v>
      </c>
      <c r="K4" s="17">
        <v>2.9999999999992255</v>
      </c>
      <c r="L4" s="15">
        <v>0.80661000000000005</v>
      </c>
      <c r="M4" s="15">
        <v>0.2505</v>
      </c>
      <c r="N4" s="17">
        <v>7.2573999999999996</v>
      </c>
      <c r="O4" s="14">
        <v>2.4500000000000002</v>
      </c>
      <c r="P4" s="18">
        <f>(N4+O4)/M4</f>
        <v>38.752095808383231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41297</v>
      </c>
      <c r="E5" s="6">
        <v>3.8</v>
      </c>
      <c r="F5" s="7">
        <v>487.7</v>
      </c>
      <c r="G5" s="8">
        <v>12.55</v>
      </c>
      <c r="H5" s="7">
        <v>94.5</v>
      </c>
      <c r="I5" s="7">
        <v>33</v>
      </c>
      <c r="J5" s="8">
        <v>6.71</v>
      </c>
      <c r="K5" s="17">
        <v>3.0000000000001137</v>
      </c>
      <c r="L5" s="15">
        <v>0.40079999999999999</v>
      </c>
      <c r="M5" s="15">
        <v>0</v>
      </c>
      <c r="N5" s="17">
        <v>7.3127999999999993</v>
      </c>
      <c r="O5" s="14">
        <v>2.4500000000000002</v>
      </c>
      <c r="P5" s="18">
        <v>0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41297</v>
      </c>
      <c r="E6" s="6">
        <v>4.5999999999999996</v>
      </c>
      <c r="F6" s="7">
        <v>610</v>
      </c>
      <c r="G6" s="8">
        <v>10.63</v>
      </c>
      <c r="H6" s="7">
        <v>82.6</v>
      </c>
      <c r="I6" s="7">
        <v>0</v>
      </c>
      <c r="J6" s="8">
        <v>6.59</v>
      </c>
      <c r="K6" s="17">
        <v>3.9000000000006807</v>
      </c>
      <c r="L6" s="15">
        <v>0.67134000000000005</v>
      </c>
      <c r="M6" s="15">
        <v>0.1002</v>
      </c>
      <c r="N6" s="17">
        <v>4.2657999999999996</v>
      </c>
      <c r="O6" s="14">
        <v>3.0380000000000003</v>
      </c>
      <c r="P6" s="18">
        <f t="shared" ref="P5:P27" si="0">(N6+O6)/M6</f>
        <v>72.892215568862269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41297</v>
      </c>
      <c r="E7" s="6">
        <v>6.1</v>
      </c>
      <c r="F7" s="7">
        <v>262.5</v>
      </c>
      <c r="G7" s="8">
        <v>11.52</v>
      </c>
      <c r="H7" s="7">
        <v>93.8</v>
      </c>
      <c r="I7" s="7">
        <v>0</v>
      </c>
      <c r="J7" s="8">
        <v>6.75</v>
      </c>
      <c r="K7" s="17">
        <v>8.3999999999999631</v>
      </c>
      <c r="L7" s="15">
        <v>0.61121999999999999</v>
      </c>
      <c r="M7" s="15">
        <v>0</v>
      </c>
      <c r="N7" s="17">
        <v>0.16619999999999999</v>
      </c>
      <c r="O7" s="14">
        <v>0.63700000000000001</v>
      </c>
      <c r="P7" s="18">
        <v>0</v>
      </c>
      <c r="Q7" s="7">
        <v>71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41297</v>
      </c>
      <c r="E8" s="6">
        <v>5.7</v>
      </c>
      <c r="F8" s="7">
        <v>116.5</v>
      </c>
      <c r="G8" s="8">
        <v>12.54</v>
      </c>
      <c r="H8" s="7">
        <v>100.1</v>
      </c>
      <c r="I8" s="7">
        <v>0</v>
      </c>
      <c r="J8" s="8">
        <v>6.71</v>
      </c>
      <c r="K8" s="17">
        <v>14.000000000000925</v>
      </c>
      <c r="L8" s="15">
        <v>0.67913333333333337</v>
      </c>
      <c r="M8" s="15">
        <v>1.8035999999999999</v>
      </c>
      <c r="N8" s="17">
        <v>1.7174</v>
      </c>
      <c r="O8" s="14">
        <v>3.871</v>
      </c>
      <c r="P8" s="18">
        <f t="shared" si="0"/>
        <v>3.0984697272122426</v>
      </c>
      <c r="Q8" s="7">
        <v>40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41297</v>
      </c>
      <c r="E9" s="6">
        <v>5.3</v>
      </c>
      <c r="F9" s="7">
        <v>506</v>
      </c>
      <c r="G9" s="8">
        <v>12.3</v>
      </c>
      <c r="H9" s="7">
        <v>97.3</v>
      </c>
      <c r="I9" s="7">
        <v>33</v>
      </c>
      <c r="J9" s="8">
        <v>6.74</v>
      </c>
      <c r="K9" s="17">
        <v>3.0000000000001137</v>
      </c>
      <c r="L9" s="15">
        <v>0.80661000000000005</v>
      </c>
      <c r="M9" s="15">
        <v>0.2505</v>
      </c>
      <c r="N9" s="17">
        <v>42.381</v>
      </c>
      <c r="O9" s="14">
        <v>1.5190000000000001</v>
      </c>
      <c r="P9" s="18">
        <f t="shared" si="0"/>
        <v>175.24950099800398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41297</v>
      </c>
      <c r="E10" s="6">
        <v>7.6</v>
      </c>
      <c r="F10" s="7">
        <v>1410</v>
      </c>
      <c r="G10" s="8">
        <v>6.95</v>
      </c>
      <c r="H10" s="7">
        <v>58.3</v>
      </c>
      <c r="I10" s="7">
        <v>0</v>
      </c>
      <c r="J10" s="8">
        <v>6.66</v>
      </c>
      <c r="K10" s="17">
        <v>9.5999999999989427</v>
      </c>
      <c r="L10" s="15">
        <v>1.54308</v>
      </c>
      <c r="M10" s="15">
        <v>0</v>
      </c>
      <c r="N10" s="17">
        <v>32.0212</v>
      </c>
      <c r="O10" s="14">
        <v>59.094000000000001</v>
      </c>
      <c r="P10" s="18">
        <v>0</v>
      </c>
      <c r="Q10" s="7">
        <v>57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41296</v>
      </c>
      <c r="E11" s="6">
        <v>7.1</v>
      </c>
      <c r="F11" s="7">
        <v>286.7</v>
      </c>
      <c r="G11" s="8">
        <v>8.9</v>
      </c>
      <c r="H11" s="7">
        <v>73.5</v>
      </c>
      <c r="I11" s="7">
        <v>0</v>
      </c>
      <c r="J11" s="8">
        <v>6.47</v>
      </c>
      <c r="K11" s="17">
        <v>4.0000000000003002</v>
      </c>
      <c r="L11" s="15">
        <v>0.74315000000000009</v>
      </c>
      <c r="M11" s="15">
        <v>0.1002</v>
      </c>
      <c r="N11" s="17">
        <v>11.5786</v>
      </c>
      <c r="O11" s="14">
        <v>2.6950000000000003</v>
      </c>
      <c r="P11" s="18">
        <f t="shared" si="0"/>
        <v>142.45109780439122</v>
      </c>
      <c r="Q11" s="7">
        <v>110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41296</v>
      </c>
      <c r="E12" s="6">
        <v>6.6</v>
      </c>
      <c r="F12" s="7">
        <v>2343</v>
      </c>
      <c r="G12" s="8">
        <v>17.68</v>
      </c>
      <c r="H12" s="7">
        <v>144.80000000000001</v>
      </c>
      <c r="I12" s="7">
        <v>33</v>
      </c>
      <c r="J12" s="8">
        <v>6.74</v>
      </c>
      <c r="K12" s="18">
        <v>18.333333333335016</v>
      </c>
      <c r="L12" s="15">
        <v>1.5698000000000001</v>
      </c>
      <c r="M12" s="15">
        <v>0.90179999999999993</v>
      </c>
      <c r="N12" s="17">
        <v>1.8835999999999999</v>
      </c>
      <c r="O12" s="14">
        <v>1.323</v>
      </c>
      <c r="P12" s="18">
        <f t="shared" si="0"/>
        <v>3.5557773342204482</v>
      </c>
      <c r="Q12" s="7">
        <v>36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41296</v>
      </c>
      <c r="E13" s="6">
        <v>6.5</v>
      </c>
      <c r="F13" s="7">
        <v>3275</v>
      </c>
      <c r="G13" s="8">
        <v>12.05</v>
      </c>
      <c r="H13" s="7">
        <v>97.9</v>
      </c>
      <c r="I13" s="7">
        <v>0</v>
      </c>
      <c r="J13" s="8">
        <v>6.8</v>
      </c>
      <c r="K13" s="17">
        <v>32.000000000000028</v>
      </c>
      <c r="L13" s="15">
        <v>1.8236400000000001</v>
      </c>
      <c r="M13" s="15">
        <v>0.1002</v>
      </c>
      <c r="N13" s="17">
        <v>15.401199999999999</v>
      </c>
      <c r="O13" s="14">
        <v>7.2520000000000007</v>
      </c>
      <c r="P13" s="18">
        <f t="shared" si="0"/>
        <v>226.07984031936127</v>
      </c>
      <c r="Q13" s="7">
        <v>25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41296</v>
      </c>
      <c r="E14" s="6">
        <v>6.7</v>
      </c>
      <c r="F14" s="7">
        <v>240.6</v>
      </c>
      <c r="G14" s="8">
        <v>8.9600000000000009</v>
      </c>
      <c r="H14" s="7">
        <v>73.900000000000006</v>
      </c>
      <c r="I14" s="7">
        <v>0</v>
      </c>
      <c r="J14" s="8">
        <v>6.7</v>
      </c>
      <c r="K14" s="17">
        <v>3.6999999999993705</v>
      </c>
      <c r="L14" s="15">
        <v>0.34569000000000005</v>
      </c>
      <c r="M14" s="15">
        <v>0</v>
      </c>
      <c r="N14" s="17">
        <v>1.4958</v>
      </c>
      <c r="O14" s="14">
        <v>2.7930000000000001</v>
      </c>
      <c r="P14" s="18">
        <v>0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41296</v>
      </c>
      <c r="E15" s="6">
        <v>6</v>
      </c>
      <c r="F15" s="7">
        <v>214.8</v>
      </c>
      <c r="G15" s="8">
        <v>13.5</v>
      </c>
      <c r="H15" s="7">
        <v>108.6</v>
      </c>
      <c r="I15" s="7">
        <v>33</v>
      </c>
      <c r="J15" s="8">
        <v>6.96</v>
      </c>
      <c r="K15" s="17">
        <v>3.4000000000000696</v>
      </c>
      <c r="L15" s="15">
        <v>0.32565</v>
      </c>
      <c r="M15" s="15">
        <v>0</v>
      </c>
      <c r="N15" s="17">
        <v>5.5399999999999998E-2</v>
      </c>
      <c r="O15" s="14">
        <v>1.764</v>
      </c>
      <c r="P15" s="18">
        <v>0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41296</v>
      </c>
      <c r="E16" s="6">
        <v>5.8</v>
      </c>
      <c r="F16" s="7">
        <v>2269</v>
      </c>
      <c r="G16" s="8">
        <v>15.33</v>
      </c>
      <c r="H16" s="7">
        <v>122.7</v>
      </c>
      <c r="I16" s="7">
        <v>0</v>
      </c>
      <c r="J16" s="8">
        <v>7.28</v>
      </c>
      <c r="K16" s="17">
        <v>17.250000000001986</v>
      </c>
      <c r="L16" s="15">
        <v>1.8286500000000001</v>
      </c>
      <c r="M16" s="15">
        <v>0.65129999999999999</v>
      </c>
      <c r="N16" s="17">
        <v>0.66479999999999995</v>
      </c>
      <c r="O16" s="14">
        <v>1.5190000000000001</v>
      </c>
      <c r="P16" s="18">
        <f t="shared" si="0"/>
        <v>3.3529863350222633</v>
      </c>
      <c r="Q16" s="7">
        <v>41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41296</v>
      </c>
      <c r="E17" s="6">
        <v>6</v>
      </c>
      <c r="F17" s="7">
        <v>998</v>
      </c>
      <c r="G17" s="8">
        <v>13.84</v>
      </c>
      <c r="H17" s="7">
        <v>111.3</v>
      </c>
      <c r="I17" s="7">
        <v>0</v>
      </c>
      <c r="J17" s="8">
        <v>7.1</v>
      </c>
      <c r="K17" s="17">
        <v>16.333333333333755</v>
      </c>
      <c r="L17" s="15">
        <v>2.5885000000000002</v>
      </c>
      <c r="M17" s="15">
        <v>1.3527</v>
      </c>
      <c r="N17" s="17">
        <v>8.1437999999999988</v>
      </c>
      <c r="O17" s="14">
        <v>2.254</v>
      </c>
      <c r="P17" s="18">
        <f t="shared" si="0"/>
        <v>7.6867006727286151</v>
      </c>
      <c r="Q17" s="7">
        <v>37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41297</v>
      </c>
      <c r="E18" s="6">
        <v>4.2</v>
      </c>
      <c r="F18" s="7">
        <v>743</v>
      </c>
      <c r="G18" s="8">
        <v>11.84</v>
      </c>
      <c r="H18" s="7">
        <v>90.9</v>
      </c>
      <c r="I18" s="7">
        <v>33</v>
      </c>
      <c r="J18" s="8">
        <v>6.83</v>
      </c>
      <c r="K18" s="17">
        <v>1.8000000000002458</v>
      </c>
      <c r="L18" s="15">
        <v>0.33567000000000002</v>
      </c>
      <c r="M18" s="15">
        <v>5.0099999999999999E-2</v>
      </c>
      <c r="N18" s="17">
        <v>51.355799999999995</v>
      </c>
      <c r="O18" s="14">
        <v>0.98</v>
      </c>
      <c r="P18" s="18">
        <f t="shared" si="0"/>
        <v>1044.6267465069859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41297</v>
      </c>
      <c r="E19" s="6">
        <v>5.4</v>
      </c>
      <c r="F19" s="7">
        <v>643</v>
      </c>
      <c r="G19" s="8">
        <v>12.78</v>
      </c>
      <c r="H19" s="7">
        <v>101.2</v>
      </c>
      <c r="I19" s="7">
        <v>0</v>
      </c>
      <c r="J19" s="8">
        <v>6.84</v>
      </c>
      <c r="K19" s="17">
        <v>13.600000000000279</v>
      </c>
      <c r="L19" s="15">
        <v>2.8056000000000001</v>
      </c>
      <c r="M19" s="15">
        <v>2.2544999999999997</v>
      </c>
      <c r="N19" s="17">
        <v>6.4264000000000001</v>
      </c>
      <c r="O19" s="14">
        <v>2.0089999999999999</v>
      </c>
      <c r="P19" s="18">
        <f t="shared" si="0"/>
        <v>3.7415834996673323</v>
      </c>
      <c r="Q19" s="7">
        <v>51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41297</v>
      </c>
      <c r="E20" s="6">
        <v>5.2</v>
      </c>
      <c r="F20" s="7">
        <v>328.8</v>
      </c>
      <c r="G20" s="8">
        <v>9.07</v>
      </c>
      <c r="H20" s="7">
        <v>71.5</v>
      </c>
      <c r="I20" s="7">
        <v>0</v>
      </c>
      <c r="J20" s="8">
        <v>6.7</v>
      </c>
      <c r="K20" s="17">
        <v>7.1999999999997986</v>
      </c>
      <c r="L20" s="15">
        <v>0.54107999999999989</v>
      </c>
      <c r="M20" s="15">
        <v>0.20039999999999999</v>
      </c>
      <c r="N20" s="17">
        <v>8.3653999999999993</v>
      </c>
      <c r="O20" s="14">
        <v>5.1450000000000005</v>
      </c>
      <c r="P20" s="18">
        <f t="shared" si="0"/>
        <v>67.417165668662676</v>
      </c>
      <c r="Q20" s="7">
        <v>97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41297</v>
      </c>
      <c r="E21" s="6">
        <v>5.8</v>
      </c>
      <c r="F21" s="7">
        <v>693</v>
      </c>
      <c r="G21" s="8">
        <v>12.48</v>
      </c>
      <c r="H21" s="7">
        <v>99.7</v>
      </c>
      <c r="I21" s="7">
        <v>33</v>
      </c>
      <c r="J21" s="8">
        <v>6.85</v>
      </c>
      <c r="K21" s="17">
        <v>11.599999999999611</v>
      </c>
      <c r="L21" s="15">
        <v>2.6452800000000001</v>
      </c>
      <c r="M21" s="15">
        <v>1.6032</v>
      </c>
      <c r="N21" s="17">
        <v>13.295999999999999</v>
      </c>
      <c r="O21" s="14">
        <v>3.3810000000000002</v>
      </c>
      <c r="P21" s="18">
        <f t="shared" si="0"/>
        <v>10.402320359281438</v>
      </c>
      <c r="Q21" s="7">
        <v>59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41296</v>
      </c>
      <c r="E22" s="6">
        <v>5.0999999999999996</v>
      </c>
      <c r="F22" s="7">
        <v>849</v>
      </c>
      <c r="G22" s="8">
        <v>13.78</v>
      </c>
      <c r="H22" s="7">
        <v>108.1</v>
      </c>
      <c r="I22" s="7">
        <v>0</v>
      </c>
      <c r="J22" s="8">
        <v>6.97</v>
      </c>
      <c r="K22" s="17">
        <v>10.250000000000536</v>
      </c>
      <c r="L22" s="15">
        <v>1.1522999999999999</v>
      </c>
      <c r="M22" s="15">
        <v>0.60119999999999996</v>
      </c>
      <c r="N22" s="17">
        <v>5.7061999999999999</v>
      </c>
      <c r="O22" s="14">
        <v>4.9000000000000002E-2</v>
      </c>
      <c r="P22" s="18">
        <f t="shared" si="0"/>
        <v>9.5728542914171673</v>
      </c>
      <c r="Q22" s="7">
        <v>69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41296</v>
      </c>
      <c r="E23" s="6">
        <v>6.6</v>
      </c>
      <c r="F23" s="7">
        <v>256.60000000000002</v>
      </c>
      <c r="G23" s="8">
        <v>9.6199999999999992</v>
      </c>
      <c r="H23" s="7">
        <v>78.400000000000006</v>
      </c>
      <c r="I23" s="7">
        <v>33</v>
      </c>
      <c r="J23" s="8">
        <v>6.73</v>
      </c>
      <c r="K23" s="17">
        <v>5.333333333332746</v>
      </c>
      <c r="L23" s="15">
        <v>0.6763499999999999</v>
      </c>
      <c r="M23" s="15">
        <v>5.0099999999999999E-2</v>
      </c>
      <c r="N23" s="17">
        <v>22.16</v>
      </c>
      <c r="O23" s="14">
        <v>1.421</v>
      </c>
      <c r="P23" s="18">
        <f t="shared" si="0"/>
        <v>470.67864271457086</v>
      </c>
      <c r="Q23" s="7">
        <v>120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41296</v>
      </c>
      <c r="E24" s="6">
        <v>7.5</v>
      </c>
      <c r="F24" s="7">
        <v>265.2</v>
      </c>
      <c r="G24" s="8">
        <v>10.71</v>
      </c>
      <c r="H24" s="7">
        <v>88.6</v>
      </c>
      <c r="I24" s="7">
        <v>0</v>
      </c>
      <c r="J24" s="8">
        <v>6.35</v>
      </c>
      <c r="K24" s="17">
        <v>3.7333333333341061</v>
      </c>
      <c r="L24" s="15">
        <v>0.60787999999999998</v>
      </c>
      <c r="M24" s="15">
        <v>0</v>
      </c>
      <c r="N24" s="17">
        <v>5.7061999999999999</v>
      </c>
      <c r="O24" s="14">
        <v>2.7440000000000002</v>
      </c>
      <c r="P24" s="18">
        <v>0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41297</v>
      </c>
      <c r="E25" s="6">
        <v>7.2</v>
      </c>
      <c r="F25" s="7">
        <v>569</v>
      </c>
      <c r="G25" s="8">
        <v>11.26</v>
      </c>
      <c r="H25" s="7">
        <v>93.5</v>
      </c>
      <c r="I25" s="7">
        <v>0</v>
      </c>
      <c r="J25" s="8">
        <v>6.82</v>
      </c>
      <c r="K25" s="17">
        <v>4.7999999999994714</v>
      </c>
      <c r="L25" s="15">
        <v>0.54609000000000008</v>
      </c>
      <c r="M25" s="15">
        <v>0</v>
      </c>
      <c r="N25" s="17">
        <v>67.975799999999992</v>
      </c>
      <c r="O25" s="14">
        <v>5.194</v>
      </c>
      <c r="P25" s="18">
        <v>0</v>
      </c>
      <c r="Q25" s="7">
        <v>120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41296</v>
      </c>
      <c r="E26" s="6">
        <v>4.0999999999999996</v>
      </c>
      <c r="F26" s="7">
        <v>1053</v>
      </c>
      <c r="G26" s="8">
        <v>13.34</v>
      </c>
      <c r="H26" s="7">
        <v>102.1</v>
      </c>
      <c r="I26" s="7">
        <v>0</v>
      </c>
      <c r="J26" s="8">
        <v>6.79</v>
      </c>
      <c r="K26" s="17">
        <v>17.00000000000183</v>
      </c>
      <c r="L26" s="15">
        <v>1.3526999999999998</v>
      </c>
      <c r="M26" s="15">
        <v>0</v>
      </c>
      <c r="N26" s="17">
        <v>4.6536</v>
      </c>
      <c r="O26" s="14">
        <v>2.9890000000000003</v>
      </c>
      <c r="P26" s="18">
        <v>0</v>
      </c>
      <c r="Q26" s="7">
        <v>41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41297</v>
      </c>
      <c r="E27" s="6">
        <v>13.2</v>
      </c>
      <c r="F27" s="7">
        <v>1568</v>
      </c>
      <c r="G27" s="8">
        <v>9.73</v>
      </c>
      <c r="H27" s="7">
        <v>93.8</v>
      </c>
      <c r="I27" s="7">
        <v>0</v>
      </c>
      <c r="J27" s="8">
        <v>7.47</v>
      </c>
      <c r="K27" s="17">
        <v>3.6999999999993705</v>
      </c>
      <c r="L27" s="15">
        <v>9.5189999999999997E-2</v>
      </c>
      <c r="M27" s="15">
        <v>0</v>
      </c>
      <c r="N27" s="17">
        <v>36.120799999999996</v>
      </c>
      <c r="O27" s="14">
        <v>3.1360000000000001</v>
      </c>
      <c r="P27" s="18">
        <v>0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6.0874999999999986</v>
      </c>
      <c r="F28" s="11">
        <f>AVERAGE(F4:F27)</f>
        <v>852.87916666666661</v>
      </c>
      <c r="G28" s="12">
        <f t="shared" ref="G28:Q28" si="1">AVERAGE(G4:G27)</f>
        <v>11.811250000000001</v>
      </c>
      <c r="H28" s="11">
        <f t="shared" si="1"/>
        <v>94.970833333333317</v>
      </c>
      <c r="I28" s="11">
        <f t="shared" si="1"/>
        <v>9.625</v>
      </c>
      <c r="J28" s="12">
        <f t="shared" si="1"/>
        <v>6.8033333333333319</v>
      </c>
      <c r="K28" s="10">
        <f>AVERAGE(K4:K27)</f>
        <v>9.1222222222224367</v>
      </c>
      <c r="L28" s="12">
        <f>AVERAGE(L4:L27)</f>
        <v>1.0625838888888888</v>
      </c>
      <c r="M28" s="12">
        <f>AVERAGE(M5:M27)</f>
        <v>0.43565217391304345</v>
      </c>
      <c r="N28" s="10">
        <f t="shared" si="1"/>
        <v>14.837966666666665</v>
      </c>
      <c r="O28" s="10">
        <f t="shared" si="1"/>
        <v>4.9877916666666673</v>
      </c>
      <c r="P28" s="11">
        <f t="shared" si="1"/>
        <v>94.981583233698771</v>
      </c>
      <c r="Q28" s="11">
        <f t="shared" si="1"/>
        <v>85.583333333333329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5.2333333333333334</v>
      </c>
      <c r="F29" s="11">
        <f t="shared" ref="F29:Q29" si="2">AVERAGE(F4,F5,F6,F9,F10,F18,F21,F24,F25)</f>
        <v>640.51111111111106</v>
      </c>
      <c r="G29" s="12">
        <f t="shared" si="2"/>
        <v>11.203333333333337</v>
      </c>
      <c r="H29" s="11">
        <f t="shared" si="2"/>
        <v>88.62222222222222</v>
      </c>
      <c r="I29" s="11">
        <f t="shared" si="2"/>
        <v>14.666666666666666</v>
      </c>
      <c r="J29" s="12">
        <f t="shared" si="2"/>
        <v>6.6966666666666672</v>
      </c>
      <c r="K29" s="10">
        <f t="shared" si="2"/>
        <v>4.9370370370369461</v>
      </c>
      <c r="L29" s="12">
        <f t="shared" si="2"/>
        <v>0.92926222222222221</v>
      </c>
      <c r="M29" s="12">
        <f>AVERAGE(M27,M5,M6,M9,M10,M18,M21,M24,M25)</f>
        <v>0.22266666666666668</v>
      </c>
      <c r="N29" s="10">
        <f t="shared" si="2"/>
        <v>25.730222222222221</v>
      </c>
      <c r="O29" s="10">
        <f t="shared" si="2"/>
        <v>8.9833333333333343</v>
      </c>
      <c r="P29" s="11">
        <f t="shared" si="2"/>
        <v>149.10254213794633</v>
      </c>
      <c r="Q29" s="11">
        <f t="shared" si="2"/>
        <v>106.22222222222223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6.2624999999999993</v>
      </c>
      <c r="F30" s="11">
        <f t="shared" ref="F30:Q30" si="3">AVERAGE(F7,F8,F11,F14,F15,F19,F20,F23)</f>
        <v>293.6875</v>
      </c>
      <c r="G30" s="12">
        <f t="shared" si="3"/>
        <v>10.861250000000002</v>
      </c>
      <c r="H30" s="11">
        <f t="shared" si="3"/>
        <v>87.625</v>
      </c>
      <c r="I30" s="11">
        <f t="shared" si="3"/>
        <v>8.25</v>
      </c>
      <c r="J30" s="12">
        <f t="shared" si="3"/>
        <v>6.7324999999999999</v>
      </c>
      <c r="K30" s="10">
        <f t="shared" si="3"/>
        <v>7.4541666666666808</v>
      </c>
      <c r="L30" s="12">
        <f t="shared" si="3"/>
        <v>0.84098416666666664</v>
      </c>
      <c r="M30" s="12">
        <f t="shared" si="3"/>
        <v>0.55109999999999992</v>
      </c>
      <c r="N30" s="10">
        <f t="shared" si="3"/>
        <v>6.4956499999999995</v>
      </c>
      <c r="O30" s="10">
        <f t="shared" si="3"/>
        <v>2.5418750000000001</v>
      </c>
      <c r="P30" s="11">
        <f t="shared" si="3"/>
        <v>85.923369926813038</v>
      </c>
      <c r="Q30" s="11">
        <f t="shared" si="3"/>
        <v>91.125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7.1499999999999986</v>
      </c>
      <c r="F31" s="11">
        <f t="shared" ref="F31:Q31" si="4">AVERAGE(F12,F13,F16,F17,F22,F26)</f>
        <v>1797.8333333333333</v>
      </c>
      <c r="G31" s="12">
        <f t="shared" si="4"/>
        <v>14.336666666666668</v>
      </c>
      <c r="H31" s="11">
        <f t="shared" si="4"/>
        <v>114.48333333333335</v>
      </c>
      <c r="I31" s="11">
        <f t="shared" si="4"/>
        <v>5.5</v>
      </c>
      <c r="J31" s="12">
        <f t="shared" si="4"/>
        <v>6.9466666666666663</v>
      </c>
      <c r="K31" s="10">
        <f t="shared" si="4"/>
        <v>18.527777777778862</v>
      </c>
      <c r="L31" s="12">
        <f t="shared" si="4"/>
        <v>1.719265</v>
      </c>
      <c r="M31" s="12">
        <f t="shared" si="4"/>
        <v>0.60120000000000007</v>
      </c>
      <c r="N31" s="10">
        <f t="shared" si="4"/>
        <v>6.0755333333333326</v>
      </c>
      <c r="O31" s="10">
        <f t="shared" si="4"/>
        <v>2.5643333333333334</v>
      </c>
      <c r="P31" s="11">
        <f t="shared" si="4"/>
        <v>41.708026492124958</v>
      </c>
      <c r="Q31" s="11">
        <f t="shared" si="4"/>
        <v>41.5</v>
      </c>
    </row>
    <row r="35" spans="2:8" x14ac:dyDescent="0.25">
      <c r="B35" s="3" t="s">
        <v>57</v>
      </c>
      <c r="C35" s="3"/>
      <c r="D35" s="3"/>
      <c r="F35" s="3"/>
      <c r="G35" s="3"/>
      <c r="H35" s="3"/>
    </row>
    <row r="36" spans="2:8" x14ac:dyDescent="0.25">
      <c r="B36" s="3" t="s">
        <v>58</v>
      </c>
      <c r="C36" s="3"/>
      <c r="D36" s="3"/>
      <c r="E36" s="3"/>
      <c r="F36" s="3"/>
      <c r="G36" s="3"/>
      <c r="H36" s="3"/>
    </row>
    <row r="37" spans="2:8" x14ac:dyDescent="0.25">
      <c r="B37" s="3" t="s">
        <v>59</v>
      </c>
      <c r="C37" s="3"/>
      <c r="D37" s="3"/>
      <c r="E37" s="3"/>
      <c r="F37" s="3"/>
      <c r="G37" s="3"/>
      <c r="H37" s="3"/>
    </row>
    <row r="38" spans="2:8" x14ac:dyDescent="0.25">
      <c r="B38" s="3" t="s">
        <v>60</v>
      </c>
      <c r="C38" s="3"/>
      <c r="D38" s="3"/>
      <c r="E38" s="3"/>
      <c r="F38" s="3"/>
      <c r="G38" s="3" t="s">
        <v>61</v>
      </c>
      <c r="H38" s="3"/>
    </row>
    <row r="39" spans="2:8" x14ac:dyDescent="0.25">
      <c r="B39" s="3" t="s">
        <v>62</v>
      </c>
      <c r="C39" s="3"/>
      <c r="D39" s="3"/>
      <c r="E39" s="3"/>
      <c r="F39" s="3"/>
      <c r="G39" s="3"/>
      <c r="H39" s="3"/>
    </row>
    <row r="40" spans="2:8" x14ac:dyDescent="0.25">
      <c r="B40" s="3" t="s">
        <v>63</v>
      </c>
      <c r="C40" s="3"/>
      <c r="D40" s="3"/>
      <c r="E40" s="3"/>
      <c r="F40" s="3" t="s">
        <v>64</v>
      </c>
      <c r="G40" s="3"/>
      <c r="H40" s="3"/>
    </row>
    <row r="41" spans="2:8" x14ac:dyDescent="0.25">
      <c r="B41" s="3" t="s">
        <v>65</v>
      </c>
      <c r="C41" s="3"/>
      <c r="D41" s="3"/>
      <c r="E41" s="3"/>
      <c r="F41" s="3" t="s">
        <v>66</v>
      </c>
      <c r="G41" s="3"/>
      <c r="H41" s="3"/>
    </row>
    <row r="42" spans="2:8" x14ac:dyDescent="0.25">
      <c r="B42" s="3" t="s">
        <v>67</v>
      </c>
      <c r="C42" s="3"/>
      <c r="D42" s="3"/>
      <c r="E42" s="3"/>
      <c r="F42" s="3"/>
      <c r="G42" s="3"/>
      <c r="H42" s="3"/>
    </row>
    <row r="43" spans="2:8" x14ac:dyDescent="0.25">
      <c r="B43" s="3" t="s">
        <v>68</v>
      </c>
      <c r="C43" s="3"/>
      <c r="D43" s="3"/>
      <c r="E43" s="3"/>
      <c r="F43" s="3"/>
      <c r="G43" s="3"/>
      <c r="H43" s="3"/>
    </row>
    <row r="44" spans="2:8" x14ac:dyDescent="0.25">
      <c r="B44" s="3" t="s">
        <v>69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opLeftCell="AO1" workbookViewId="0">
      <selection activeCell="AY4" sqref="AY4:AY27"/>
    </sheetView>
  </sheetViews>
  <sheetFormatPr defaultRowHeight="15" x14ac:dyDescent="0.25"/>
  <cols>
    <col min="1" max="1" width="9.140625" style="19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53</v>
      </c>
      <c r="D1" s="19" t="s">
        <v>54</v>
      </c>
      <c r="E1" s="19" t="s">
        <v>78</v>
      </c>
      <c r="F1" s="19" t="s">
        <v>55</v>
      </c>
      <c r="I1" s="20" t="s">
        <v>84</v>
      </c>
      <c r="K1" s="21" t="s">
        <v>86</v>
      </c>
      <c r="V1" s="20" t="s">
        <v>84</v>
      </c>
      <c r="X1" s="21" t="s">
        <v>87</v>
      </c>
      <c r="AI1" s="20" t="s">
        <v>84</v>
      </c>
      <c r="AL1" s="21" t="s">
        <v>88</v>
      </c>
      <c r="AV1" s="20" t="s">
        <v>85</v>
      </c>
    </row>
    <row r="2" spans="1:54" x14ac:dyDescent="0.25">
      <c r="A2" s="19">
        <v>1</v>
      </c>
      <c r="B2" s="19">
        <v>4.7220000000000004</v>
      </c>
      <c r="C2" s="19">
        <v>4.7249999999999996</v>
      </c>
      <c r="D2" s="19">
        <v>1000</v>
      </c>
      <c r="E2" s="22">
        <f>1000/D2</f>
        <v>1</v>
      </c>
      <c r="F2" s="23">
        <f>((C2-B2)*1000)*E2</f>
        <v>2.9999999999992255</v>
      </c>
      <c r="G2" s="24"/>
    </row>
    <row r="3" spans="1:54" x14ac:dyDescent="0.25">
      <c r="A3" s="19">
        <v>2</v>
      </c>
      <c r="B3" s="25">
        <v>5.1898</v>
      </c>
      <c r="C3" s="25">
        <v>5.1928000000000001</v>
      </c>
      <c r="D3" s="19">
        <v>1000</v>
      </c>
      <c r="E3" s="22">
        <f t="shared" ref="E3:E29" si="0">1000/D3</f>
        <v>1</v>
      </c>
      <c r="F3" s="23">
        <f t="shared" ref="F3:F29" si="1">((C3-B3)*1000)*E3</f>
        <v>3.0000000000001137</v>
      </c>
      <c r="G3" s="24"/>
      <c r="I3" s="19" t="s">
        <v>47</v>
      </c>
      <c r="J3" s="19" t="s">
        <v>52</v>
      </c>
      <c r="K3" s="19" t="s">
        <v>90</v>
      </c>
      <c r="M3" s="19" t="s">
        <v>49</v>
      </c>
      <c r="V3" s="19" t="s">
        <v>47</v>
      </c>
      <c r="W3" s="19" t="s">
        <v>52</v>
      </c>
      <c r="X3" s="19" t="s">
        <v>90</v>
      </c>
      <c r="Z3" s="19" t="s">
        <v>83</v>
      </c>
      <c r="AI3" s="19" t="s">
        <v>47</v>
      </c>
      <c r="AJ3" s="19" t="s">
        <v>52</v>
      </c>
      <c r="AK3" s="19" t="s">
        <v>90</v>
      </c>
      <c r="AM3" s="19" t="s">
        <v>89</v>
      </c>
      <c r="AV3" s="19" t="s">
        <v>47</v>
      </c>
      <c r="AW3" s="19" t="s">
        <v>52</v>
      </c>
      <c r="AX3" s="19" t="s">
        <v>90</v>
      </c>
      <c r="AY3" s="19" t="s">
        <v>56</v>
      </c>
      <c r="BA3" s="19" t="s">
        <v>56</v>
      </c>
    </row>
    <row r="4" spans="1:54" x14ac:dyDescent="0.25">
      <c r="A4" s="19">
        <v>3</v>
      </c>
      <c r="B4" s="25">
        <v>5.1910999999999996</v>
      </c>
      <c r="C4" s="25">
        <v>5.1950000000000003</v>
      </c>
      <c r="D4" s="19">
        <v>1000</v>
      </c>
      <c r="E4" s="22">
        <f t="shared" si="0"/>
        <v>1</v>
      </c>
      <c r="F4" s="23">
        <f t="shared" si="1"/>
        <v>3.9000000000006807</v>
      </c>
      <c r="G4" s="24"/>
      <c r="I4" s="19">
        <v>1</v>
      </c>
      <c r="J4" s="19">
        <v>5</v>
      </c>
      <c r="K4" s="22">
        <f>J4*0.0501</f>
        <v>0.2505</v>
      </c>
      <c r="M4" s="19" t="s">
        <v>50</v>
      </c>
      <c r="N4" s="19" t="s">
        <v>51</v>
      </c>
      <c r="V4" s="19">
        <v>1</v>
      </c>
      <c r="W4" s="19">
        <v>50</v>
      </c>
      <c r="X4" s="22">
        <f>W4*0.049</f>
        <v>2.4500000000000002</v>
      </c>
      <c r="Z4" s="19" t="s">
        <v>50</v>
      </c>
      <c r="AA4" s="19" t="s">
        <v>51</v>
      </c>
      <c r="AI4" s="19">
        <v>1</v>
      </c>
      <c r="AJ4" s="19">
        <v>131</v>
      </c>
      <c r="AK4" s="22">
        <f>AJ4*0.0554</f>
        <v>7.2573999999999996</v>
      </c>
      <c r="AM4" s="19" t="s">
        <v>50</v>
      </c>
      <c r="AN4" s="19" t="s">
        <v>51</v>
      </c>
      <c r="AV4" s="19">
        <v>1</v>
      </c>
      <c r="AW4" s="19">
        <v>161</v>
      </c>
      <c r="AX4" s="24">
        <f>AW4*10*0.0501</f>
        <v>80.661000000000001</v>
      </c>
      <c r="AY4" s="19">
        <f t="shared" ref="AY4:AY31" si="2">AX4*0.01*E2</f>
        <v>0.80661000000000005</v>
      </c>
      <c r="BA4" s="19" t="s">
        <v>50</v>
      </c>
      <c r="BB4" s="19" t="s">
        <v>51</v>
      </c>
    </row>
    <row r="5" spans="1:54" x14ac:dyDescent="0.25">
      <c r="A5" s="19">
        <v>4</v>
      </c>
      <c r="B5" s="25">
        <v>5.1749999999999998</v>
      </c>
      <c r="C5" s="25">
        <v>5.1791999999999998</v>
      </c>
      <c r="D5" s="19">
        <v>500</v>
      </c>
      <c r="E5" s="22">
        <f t="shared" si="0"/>
        <v>2</v>
      </c>
      <c r="F5" s="23">
        <f t="shared" si="1"/>
        <v>8.3999999999999631</v>
      </c>
      <c r="G5" s="24"/>
      <c r="I5" s="19">
        <v>2</v>
      </c>
      <c r="J5" s="19">
        <v>0</v>
      </c>
      <c r="K5" s="22">
        <f t="shared" ref="K5:K31" si="3">J5*0.0501</f>
        <v>0</v>
      </c>
      <c r="M5" s="19">
        <v>0</v>
      </c>
      <c r="N5" s="19">
        <v>0</v>
      </c>
      <c r="V5" s="19">
        <v>2</v>
      </c>
      <c r="W5" s="19">
        <v>50</v>
      </c>
      <c r="X5" s="22">
        <f t="shared" ref="X5:X31" si="4">W5*0.049</f>
        <v>2.4500000000000002</v>
      </c>
      <c r="Z5" s="19">
        <v>0</v>
      </c>
      <c r="AA5" s="19">
        <v>0</v>
      </c>
      <c r="AI5" s="19">
        <v>2</v>
      </c>
      <c r="AJ5" s="19">
        <v>132</v>
      </c>
      <c r="AK5" s="22">
        <f t="shared" ref="AK5:AK31" si="5">AJ5*0.0554</f>
        <v>7.3127999999999993</v>
      </c>
      <c r="AM5" s="19">
        <v>0</v>
      </c>
      <c r="AN5" s="19">
        <v>0</v>
      </c>
      <c r="AV5" s="19">
        <v>2</v>
      </c>
      <c r="AW5" s="19">
        <v>80</v>
      </c>
      <c r="AX5" s="24">
        <f t="shared" ref="AX5:AX31" si="6">AW5*10*0.0501</f>
        <v>40.08</v>
      </c>
      <c r="AY5" s="19">
        <f t="shared" si="2"/>
        <v>0.40079999999999999</v>
      </c>
      <c r="BA5" s="19">
        <v>0</v>
      </c>
      <c r="BB5" s="19">
        <v>0</v>
      </c>
    </row>
    <row r="6" spans="1:54" x14ac:dyDescent="0.25">
      <c r="A6" s="19">
        <v>5</v>
      </c>
      <c r="B6" s="25">
        <v>3.3283999999999998</v>
      </c>
      <c r="C6" s="25">
        <v>3.3347000000000002</v>
      </c>
      <c r="D6" s="19">
        <v>450</v>
      </c>
      <c r="E6" s="22">
        <f t="shared" si="0"/>
        <v>2.2222222222222223</v>
      </c>
      <c r="F6" s="23">
        <f t="shared" si="1"/>
        <v>14.000000000000925</v>
      </c>
      <c r="G6" s="24"/>
      <c r="I6" s="19">
        <v>3</v>
      </c>
      <c r="J6" s="19">
        <v>2</v>
      </c>
      <c r="K6" s="22">
        <f t="shared" si="3"/>
        <v>0.1002</v>
      </c>
      <c r="M6" s="19">
        <v>17</v>
      </c>
      <c r="N6" s="19">
        <v>1</v>
      </c>
      <c r="V6" s="19">
        <v>3</v>
      </c>
      <c r="W6" s="19">
        <v>62</v>
      </c>
      <c r="X6" s="22">
        <f t="shared" si="4"/>
        <v>3.0380000000000003</v>
      </c>
      <c r="Z6" s="19">
        <v>39</v>
      </c>
      <c r="AA6" s="19">
        <v>2</v>
      </c>
      <c r="AI6" s="19">
        <v>3</v>
      </c>
      <c r="AJ6" s="19">
        <v>77</v>
      </c>
      <c r="AK6" s="22">
        <f t="shared" si="5"/>
        <v>4.2657999999999996</v>
      </c>
      <c r="AM6" s="19">
        <v>64</v>
      </c>
      <c r="AN6" s="19">
        <v>2</v>
      </c>
      <c r="AV6" s="19">
        <v>3</v>
      </c>
      <c r="AW6" s="19">
        <v>134</v>
      </c>
      <c r="AX6" s="24">
        <f t="shared" si="6"/>
        <v>67.134</v>
      </c>
      <c r="AY6" s="19">
        <f t="shared" si="2"/>
        <v>0.67134000000000005</v>
      </c>
      <c r="BA6" s="19">
        <v>17</v>
      </c>
      <c r="BB6" s="19">
        <v>1</v>
      </c>
    </row>
    <row r="7" spans="1:54" x14ac:dyDescent="0.25">
      <c r="A7" s="19">
        <v>6</v>
      </c>
      <c r="B7" s="25">
        <v>5.0026000000000002</v>
      </c>
      <c r="C7" s="25">
        <v>5.0056000000000003</v>
      </c>
      <c r="D7" s="19">
        <v>1000</v>
      </c>
      <c r="E7" s="22">
        <f t="shared" si="0"/>
        <v>1</v>
      </c>
      <c r="F7" s="23">
        <f t="shared" si="1"/>
        <v>3.0000000000001137</v>
      </c>
      <c r="G7" s="24"/>
      <c r="I7" s="19">
        <v>4</v>
      </c>
      <c r="J7" s="19">
        <v>0</v>
      </c>
      <c r="K7" s="22">
        <f t="shared" si="3"/>
        <v>0</v>
      </c>
      <c r="M7" s="19">
        <v>35</v>
      </c>
      <c r="N7" s="19">
        <v>2</v>
      </c>
      <c r="V7" s="19">
        <v>4</v>
      </c>
      <c r="W7" s="19">
        <v>13</v>
      </c>
      <c r="X7" s="22">
        <f t="shared" si="4"/>
        <v>0.63700000000000001</v>
      </c>
      <c r="Z7" s="19">
        <v>89</v>
      </c>
      <c r="AA7" s="19">
        <v>5</v>
      </c>
      <c r="AI7" s="19">
        <v>4</v>
      </c>
      <c r="AJ7" s="19">
        <v>3</v>
      </c>
      <c r="AK7" s="22">
        <f t="shared" si="5"/>
        <v>0.16619999999999999</v>
      </c>
      <c r="AM7" s="19">
        <v>49</v>
      </c>
      <c r="AN7" s="19">
        <v>5</v>
      </c>
      <c r="AV7" s="19">
        <v>4</v>
      </c>
      <c r="AW7" s="19">
        <v>61</v>
      </c>
      <c r="AX7" s="24">
        <f t="shared" si="6"/>
        <v>30.561</v>
      </c>
      <c r="AY7" s="19">
        <f t="shared" si="2"/>
        <v>0.61121999999999999</v>
      </c>
      <c r="BA7" s="19">
        <v>35</v>
      </c>
      <c r="BB7" s="19">
        <v>2</v>
      </c>
    </row>
    <row r="8" spans="1:54" x14ac:dyDescent="0.25">
      <c r="A8" s="19">
        <v>7</v>
      </c>
      <c r="B8" s="25">
        <v>5.1759000000000004</v>
      </c>
      <c r="C8" s="25">
        <v>5.1806999999999999</v>
      </c>
      <c r="D8" s="19">
        <v>500</v>
      </c>
      <c r="E8" s="22">
        <f t="shared" si="0"/>
        <v>2</v>
      </c>
      <c r="F8" s="23">
        <f t="shared" si="1"/>
        <v>9.5999999999989427</v>
      </c>
      <c r="G8" s="24"/>
      <c r="I8" s="19">
        <v>5</v>
      </c>
      <c r="J8" s="19">
        <v>36</v>
      </c>
      <c r="K8" s="22">
        <f t="shared" si="3"/>
        <v>1.8035999999999999</v>
      </c>
      <c r="M8" s="19">
        <v>100</v>
      </c>
      <c r="N8" s="19">
        <v>5</v>
      </c>
      <c r="V8" s="19">
        <v>5</v>
      </c>
      <c r="W8" s="19">
        <v>79</v>
      </c>
      <c r="X8" s="22">
        <f t="shared" si="4"/>
        <v>3.871</v>
      </c>
      <c r="Z8" s="19">
        <v>192</v>
      </c>
      <c r="AA8" s="19">
        <v>10</v>
      </c>
      <c r="AI8" s="19">
        <v>5</v>
      </c>
      <c r="AJ8" s="19">
        <v>31</v>
      </c>
      <c r="AK8" s="22">
        <f t="shared" si="5"/>
        <v>1.7174</v>
      </c>
      <c r="AM8" s="19">
        <v>152</v>
      </c>
      <c r="AN8" s="19">
        <v>10</v>
      </c>
      <c r="AV8" s="19">
        <v>5</v>
      </c>
      <c r="AW8" s="19">
        <v>61</v>
      </c>
      <c r="AX8" s="24">
        <f t="shared" si="6"/>
        <v>30.561</v>
      </c>
      <c r="AY8" s="19">
        <f t="shared" si="2"/>
        <v>0.67913333333333337</v>
      </c>
      <c r="BA8" s="19">
        <v>100</v>
      </c>
      <c r="BB8" s="19">
        <v>5</v>
      </c>
    </row>
    <row r="9" spans="1:54" x14ac:dyDescent="0.25">
      <c r="A9" s="19">
        <v>8</v>
      </c>
      <c r="B9" s="25">
        <v>3.3607999999999998</v>
      </c>
      <c r="C9" s="25">
        <v>3.3632</v>
      </c>
      <c r="D9" s="19">
        <v>600</v>
      </c>
      <c r="E9" s="22">
        <f t="shared" si="0"/>
        <v>1.6666666666666667</v>
      </c>
      <c r="F9" s="23">
        <f t="shared" si="1"/>
        <v>4.0000000000003002</v>
      </c>
      <c r="G9" s="24"/>
      <c r="I9" s="19">
        <v>6</v>
      </c>
      <c r="J9" s="19">
        <v>5</v>
      </c>
      <c r="K9" s="22">
        <f t="shared" si="3"/>
        <v>0.2505</v>
      </c>
      <c r="M9" s="19">
        <v>203</v>
      </c>
      <c r="N9" s="19">
        <v>10</v>
      </c>
      <c r="V9" s="19">
        <v>6</v>
      </c>
      <c r="W9" s="19">
        <v>31</v>
      </c>
      <c r="X9" s="22">
        <f t="shared" si="4"/>
        <v>1.5190000000000001</v>
      </c>
      <c r="Z9" s="19">
        <v>395</v>
      </c>
      <c r="AA9" s="19">
        <v>20</v>
      </c>
      <c r="AI9" s="19">
        <v>6</v>
      </c>
      <c r="AJ9" s="19">
        <v>765</v>
      </c>
      <c r="AK9" s="22">
        <f t="shared" si="5"/>
        <v>42.381</v>
      </c>
      <c r="AM9" s="19">
        <v>598</v>
      </c>
      <c r="AN9" s="19">
        <v>50</v>
      </c>
      <c r="AV9" s="19">
        <v>6</v>
      </c>
      <c r="AW9" s="19">
        <v>161</v>
      </c>
      <c r="AX9" s="24">
        <f t="shared" si="6"/>
        <v>80.661000000000001</v>
      </c>
      <c r="AY9" s="19">
        <f t="shared" si="2"/>
        <v>0.80661000000000005</v>
      </c>
      <c r="BA9" s="19">
        <v>203</v>
      </c>
      <c r="BB9" s="19">
        <v>10</v>
      </c>
    </row>
    <row r="10" spans="1:54" x14ac:dyDescent="0.25">
      <c r="A10" s="19">
        <v>9</v>
      </c>
      <c r="B10" s="25">
        <v>4.9100999999999999</v>
      </c>
      <c r="C10" s="25">
        <v>4.9156000000000004</v>
      </c>
      <c r="D10" s="19">
        <v>300</v>
      </c>
      <c r="E10" s="22">
        <f t="shared" si="0"/>
        <v>3.3333333333333335</v>
      </c>
      <c r="F10" s="23">
        <f t="shared" si="1"/>
        <v>18.333333333335016</v>
      </c>
      <c r="G10" s="24"/>
      <c r="I10" s="19">
        <v>7</v>
      </c>
      <c r="J10" s="19">
        <v>0</v>
      </c>
      <c r="K10" s="22">
        <f t="shared" si="3"/>
        <v>0</v>
      </c>
      <c r="M10" s="19">
        <v>298</v>
      </c>
      <c r="N10" s="19">
        <v>15</v>
      </c>
      <c r="V10" s="19">
        <v>7</v>
      </c>
      <c r="W10" s="19">
        <v>201</v>
      </c>
      <c r="X10" s="22">
        <f>W10*0.049*6</f>
        <v>59.094000000000001</v>
      </c>
      <c r="Z10" s="19">
        <v>626</v>
      </c>
      <c r="AA10" s="19">
        <v>30</v>
      </c>
      <c r="AI10" s="19">
        <v>7</v>
      </c>
      <c r="AJ10" s="19">
        <v>578</v>
      </c>
      <c r="AK10" s="22">
        <f t="shared" si="5"/>
        <v>32.0212</v>
      </c>
      <c r="AM10" s="19">
        <v>1903</v>
      </c>
      <c r="AN10" s="19">
        <v>100</v>
      </c>
      <c r="AV10" s="19">
        <v>7</v>
      </c>
      <c r="AW10" s="19">
        <v>154</v>
      </c>
      <c r="AX10" s="24">
        <f t="shared" si="6"/>
        <v>77.153999999999996</v>
      </c>
      <c r="AY10" s="19">
        <f t="shared" si="2"/>
        <v>1.54308</v>
      </c>
      <c r="BA10" s="19">
        <v>298</v>
      </c>
      <c r="BB10" s="19">
        <v>15</v>
      </c>
    </row>
    <row r="11" spans="1:54" x14ac:dyDescent="0.25">
      <c r="A11" s="19">
        <v>10</v>
      </c>
      <c r="B11" s="25">
        <v>5.0038</v>
      </c>
      <c r="C11" s="25">
        <v>5.0118</v>
      </c>
      <c r="D11" s="19">
        <v>250</v>
      </c>
      <c r="E11" s="22">
        <f t="shared" si="0"/>
        <v>4</v>
      </c>
      <c r="F11" s="23">
        <f t="shared" si="1"/>
        <v>32.000000000000028</v>
      </c>
      <c r="G11" s="24"/>
      <c r="I11" s="19">
        <v>8</v>
      </c>
      <c r="J11" s="19">
        <v>2</v>
      </c>
      <c r="K11" s="22">
        <f t="shared" si="3"/>
        <v>0.1002</v>
      </c>
      <c r="V11" s="19">
        <v>8</v>
      </c>
      <c r="W11" s="19">
        <v>55</v>
      </c>
      <c r="X11" s="22">
        <f t="shared" si="4"/>
        <v>2.6950000000000003</v>
      </c>
      <c r="AI11" s="19">
        <v>8</v>
      </c>
      <c r="AJ11" s="19">
        <v>209</v>
      </c>
      <c r="AK11" s="22">
        <f t="shared" si="5"/>
        <v>11.5786</v>
      </c>
      <c r="AV11" s="19">
        <v>8</v>
      </c>
      <c r="AW11" s="19">
        <v>89</v>
      </c>
      <c r="AX11" s="24">
        <f t="shared" si="6"/>
        <v>44.588999999999999</v>
      </c>
      <c r="AY11" s="19">
        <f t="shared" si="2"/>
        <v>0.74315000000000009</v>
      </c>
    </row>
    <row r="12" spans="1:54" x14ac:dyDescent="0.25">
      <c r="A12" s="19">
        <v>11</v>
      </c>
      <c r="B12" s="25">
        <v>4.9092000000000002</v>
      </c>
      <c r="C12" s="25">
        <v>4.9128999999999996</v>
      </c>
      <c r="D12" s="19">
        <v>1000</v>
      </c>
      <c r="E12" s="22">
        <f t="shared" si="0"/>
        <v>1</v>
      </c>
      <c r="F12" s="23">
        <f t="shared" si="1"/>
        <v>3.6999999999993705</v>
      </c>
      <c r="G12" s="24"/>
      <c r="I12" s="19">
        <v>9</v>
      </c>
      <c r="J12" s="19">
        <v>18</v>
      </c>
      <c r="K12" s="22">
        <f t="shared" si="3"/>
        <v>0.90179999999999993</v>
      </c>
      <c r="V12" s="19">
        <v>9</v>
      </c>
      <c r="W12" s="19">
        <v>27</v>
      </c>
      <c r="X12" s="22">
        <f t="shared" si="4"/>
        <v>1.323</v>
      </c>
      <c r="AI12" s="19">
        <v>9</v>
      </c>
      <c r="AJ12" s="19">
        <v>34</v>
      </c>
      <c r="AK12" s="22">
        <f t="shared" si="5"/>
        <v>1.8835999999999999</v>
      </c>
      <c r="AV12" s="19">
        <v>9</v>
      </c>
      <c r="AW12" s="19">
        <v>94</v>
      </c>
      <c r="AX12" s="24">
        <f t="shared" si="6"/>
        <v>47.094000000000001</v>
      </c>
      <c r="AY12" s="19">
        <f t="shared" si="2"/>
        <v>1.5698000000000001</v>
      </c>
    </row>
    <row r="13" spans="1:54" x14ac:dyDescent="0.25">
      <c r="A13" s="19">
        <v>12</v>
      </c>
      <c r="B13" s="25">
        <v>3.3094000000000001</v>
      </c>
      <c r="C13" s="25">
        <v>3.3128000000000002</v>
      </c>
      <c r="D13" s="19">
        <v>1000</v>
      </c>
      <c r="E13" s="22">
        <f t="shared" si="0"/>
        <v>1</v>
      </c>
      <c r="F13" s="23">
        <f t="shared" si="1"/>
        <v>3.4000000000000696</v>
      </c>
      <c r="G13" s="24"/>
      <c r="I13" s="19">
        <v>10</v>
      </c>
      <c r="J13" s="19">
        <v>2</v>
      </c>
      <c r="K13" s="22">
        <f t="shared" si="3"/>
        <v>0.1002</v>
      </c>
      <c r="V13" s="19">
        <v>10</v>
      </c>
      <c r="W13" s="19">
        <v>148</v>
      </c>
      <c r="X13" s="22">
        <f t="shared" si="4"/>
        <v>7.2520000000000007</v>
      </c>
      <c r="AI13" s="19">
        <v>10</v>
      </c>
      <c r="AJ13" s="19">
        <v>278</v>
      </c>
      <c r="AK13" s="22">
        <f t="shared" si="5"/>
        <v>15.401199999999999</v>
      </c>
      <c r="AV13" s="19">
        <v>10</v>
      </c>
      <c r="AW13" s="19">
        <v>91</v>
      </c>
      <c r="AX13" s="24">
        <f t="shared" si="6"/>
        <v>45.591000000000001</v>
      </c>
      <c r="AY13" s="19">
        <f t="shared" si="2"/>
        <v>1.8236400000000001</v>
      </c>
    </row>
    <row r="14" spans="1:54" x14ac:dyDescent="0.25">
      <c r="A14" s="19">
        <v>13</v>
      </c>
      <c r="B14" s="25">
        <v>4.9997999999999996</v>
      </c>
      <c r="C14" s="25">
        <v>5.0067000000000004</v>
      </c>
      <c r="D14" s="19">
        <v>400</v>
      </c>
      <c r="E14" s="22">
        <f t="shared" si="0"/>
        <v>2.5</v>
      </c>
      <c r="F14" s="23">
        <f t="shared" si="1"/>
        <v>17.250000000001986</v>
      </c>
      <c r="G14" s="24"/>
      <c r="I14" s="19">
        <v>11</v>
      </c>
      <c r="J14" s="19">
        <v>0</v>
      </c>
      <c r="K14" s="22">
        <f t="shared" si="3"/>
        <v>0</v>
      </c>
      <c r="V14" s="19">
        <v>11</v>
      </c>
      <c r="W14" s="19">
        <v>57</v>
      </c>
      <c r="X14" s="22">
        <f t="shared" si="4"/>
        <v>2.7930000000000001</v>
      </c>
      <c r="AI14" s="19">
        <v>11</v>
      </c>
      <c r="AJ14" s="19">
        <v>27</v>
      </c>
      <c r="AK14" s="22">
        <f t="shared" si="5"/>
        <v>1.4958</v>
      </c>
      <c r="AV14" s="19">
        <v>11</v>
      </c>
      <c r="AW14" s="19">
        <v>69</v>
      </c>
      <c r="AX14" s="24">
        <f t="shared" si="6"/>
        <v>34.569000000000003</v>
      </c>
      <c r="AY14" s="19">
        <f t="shared" si="2"/>
        <v>0.34569000000000005</v>
      </c>
    </row>
    <row r="15" spans="1:54" x14ac:dyDescent="0.25">
      <c r="A15" s="19">
        <v>14</v>
      </c>
      <c r="B15" s="25">
        <v>4.9828000000000001</v>
      </c>
      <c r="C15" s="25">
        <v>4.9877000000000002</v>
      </c>
      <c r="D15" s="19">
        <v>300</v>
      </c>
      <c r="E15" s="22">
        <f t="shared" si="0"/>
        <v>3.3333333333333335</v>
      </c>
      <c r="F15" s="23">
        <f t="shared" si="1"/>
        <v>16.333333333333755</v>
      </c>
      <c r="G15" s="24"/>
      <c r="I15" s="19">
        <v>12</v>
      </c>
      <c r="J15" s="19">
        <v>0</v>
      </c>
      <c r="K15" s="22">
        <f t="shared" si="3"/>
        <v>0</v>
      </c>
      <c r="V15" s="19">
        <v>12</v>
      </c>
      <c r="W15" s="19">
        <v>36</v>
      </c>
      <c r="X15" s="22">
        <f t="shared" si="4"/>
        <v>1.764</v>
      </c>
      <c r="AI15" s="19">
        <v>12</v>
      </c>
      <c r="AJ15" s="19">
        <v>1</v>
      </c>
      <c r="AK15" s="22">
        <f t="shared" si="5"/>
        <v>5.5399999999999998E-2</v>
      </c>
      <c r="AV15" s="19">
        <v>12</v>
      </c>
      <c r="AW15" s="19">
        <v>65</v>
      </c>
      <c r="AX15" s="24">
        <f t="shared" si="6"/>
        <v>32.564999999999998</v>
      </c>
      <c r="AY15" s="19">
        <f t="shared" si="2"/>
        <v>0.32565</v>
      </c>
    </row>
    <row r="16" spans="1:54" x14ac:dyDescent="0.25">
      <c r="A16" s="19">
        <v>15</v>
      </c>
      <c r="B16" s="25">
        <v>3.3170999999999999</v>
      </c>
      <c r="C16" s="25">
        <v>3.3189000000000002</v>
      </c>
      <c r="D16" s="19">
        <v>1000</v>
      </c>
      <c r="E16" s="22">
        <f t="shared" si="0"/>
        <v>1</v>
      </c>
      <c r="F16" s="23">
        <f t="shared" si="1"/>
        <v>1.8000000000002458</v>
      </c>
      <c r="G16" s="24"/>
      <c r="I16" s="19">
        <v>13</v>
      </c>
      <c r="J16" s="19">
        <v>13</v>
      </c>
      <c r="K16" s="22">
        <f t="shared" si="3"/>
        <v>0.65129999999999999</v>
      </c>
      <c r="V16" s="19">
        <v>13</v>
      </c>
      <c r="W16" s="19">
        <v>31</v>
      </c>
      <c r="X16" s="22">
        <f t="shared" si="4"/>
        <v>1.5190000000000001</v>
      </c>
      <c r="AI16" s="19">
        <v>13</v>
      </c>
      <c r="AJ16" s="19">
        <v>12</v>
      </c>
      <c r="AK16" s="22">
        <f t="shared" si="5"/>
        <v>0.66479999999999995</v>
      </c>
      <c r="AV16" s="19">
        <v>13</v>
      </c>
      <c r="AW16" s="19">
        <v>146</v>
      </c>
      <c r="AX16" s="24">
        <f t="shared" si="6"/>
        <v>73.146000000000001</v>
      </c>
      <c r="AY16" s="19">
        <f t="shared" si="2"/>
        <v>1.8286500000000001</v>
      </c>
    </row>
    <row r="17" spans="1:51" x14ac:dyDescent="0.25">
      <c r="A17" s="19">
        <v>16</v>
      </c>
      <c r="B17" s="25">
        <v>5.1913999999999998</v>
      </c>
      <c r="C17" s="25">
        <v>5.1981999999999999</v>
      </c>
      <c r="D17" s="19">
        <v>500</v>
      </c>
      <c r="E17" s="22">
        <f t="shared" si="0"/>
        <v>2</v>
      </c>
      <c r="F17" s="23">
        <f t="shared" si="1"/>
        <v>13.600000000000279</v>
      </c>
      <c r="G17" s="24"/>
      <c r="I17" s="19">
        <v>14</v>
      </c>
      <c r="J17" s="19">
        <v>27</v>
      </c>
      <c r="K17" s="22">
        <f t="shared" si="3"/>
        <v>1.3527</v>
      </c>
      <c r="V17" s="19">
        <v>14</v>
      </c>
      <c r="W17" s="19">
        <v>46</v>
      </c>
      <c r="X17" s="22">
        <f t="shared" si="4"/>
        <v>2.254</v>
      </c>
      <c r="AI17" s="19">
        <v>14</v>
      </c>
      <c r="AJ17" s="19">
        <v>147</v>
      </c>
      <c r="AK17" s="22">
        <f t="shared" si="5"/>
        <v>8.1437999999999988</v>
      </c>
      <c r="AV17" s="19">
        <v>14</v>
      </c>
      <c r="AW17" s="19">
        <v>155</v>
      </c>
      <c r="AX17" s="24">
        <f t="shared" si="6"/>
        <v>77.655000000000001</v>
      </c>
      <c r="AY17" s="19">
        <f t="shared" si="2"/>
        <v>2.5885000000000002</v>
      </c>
    </row>
    <row r="18" spans="1:51" x14ac:dyDescent="0.25">
      <c r="A18" s="19">
        <v>17</v>
      </c>
      <c r="B18" s="25">
        <v>5.1760999999999999</v>
      </c>
      <c r="C18" s="25">
        <v>5.1814999999999998</v>
      </c>
      <c r="D18" s="19">
        <v>750</v>
      </c>
      <c r="E18" s="22">
        <f t="shared" si="0"/>
        <v>1.3333333333333333</v>
      </c>
      <c r="F18" s="23">
        <f t="shared" si="1"/>
        <v>7.1999999999997986</v>
      </c>
      <c r="G18" s="24"/>
      <c r="I18" s="19">
        <v>15</v>
      </c>
      <c r="J18" s="19">
        <v>1</v>
      </c>
      <c r="K18" s="22">
        <f t="shared" si="3"/>
        <v>5.0099999999999999E-2</v>
      </c>
      <c r="V18" s="19">
        <v>15</v>
      </c>
      <c r="W18" s="19">
        <v>20</v>
      </c>
      <c r="X18" s="22">
        <f t="shared" si="4"/>
        <v>0.98</v>
      </c>
      <c r="AI18" s="19">
        <v>15</v>
      </c>
      <c r="AJ18" s="19">
        <v>927</v>
      </c>
      <c r="AK18" s="22">
        <f t="shared" si="5"/>
        <v>51.355799999999995</v>
      </c>
      <c r="AV18" s="19">
        <v>15</v>
      </c>
      <c r="AW18" s="19">
        <v>67</v>
      </c>
      <c r="AX18" s="24">
        <f t="shared" si="6"/>
        <v>33.567</v>
      </c>
      <c r="AY18" s="19">
        <f t="shared" si="2"/>
        <v>0.33567000000000002</v>
      </c>
    </row>
    <row r="19" spans="1:51" x14ac:dyDescent="0.25">
      <c r="A19" s="19">
        <v>18</v>
      </c>
      <c r="B19" s="25">
        <v>5.0061</v>
      </c>
      <c r="C19" s="25">
        <v>5.0118999999999998</v>
      </c>
      <c r="D19" s="19">
        <v>500</v>
      </c>
      <c r="E19" s="22">
        <f t="shared" si="0"/>
        <v>2</v>
      </c>
      <c r="F19" s="23">
        <f t="shared" si="1"/>
        <v>11.599999999999611</v>
      </c>
      <c r="G19" s="24"/>
      <c r="I19" s="19">
        <v>16</v>
      </c>
      <c r="J19" s="19">
        <v>45</v>
      </c>
      <c r="K19" s="22">
        <f t="shared" si="3"/>
        <v>2.2544999999999997</v>
      </c>
      <c r="V19" s="19">
        <v>16</v>
      </c>
      <c r="W19" s="19">
        <v>41</v>
      </c>
      <c r="X19" s="22">
        <f t="shared" si="4"/>
        <v>2.0089999999999999</v>
      </c>
      <c r="AI19" s="19">
        <v>16</v>
      </c>
      <c r="AJ19" s="19">
        <v>116</v>
      </c>
      <c r="AK19" s="22">
        <f t="shared" si="5"/>
        <v>6.4264000000000001</v>
      </c>
      <c r="AV19" s="19">
        <v>16</v>
      </c>
      <c r="AW19" s="19">
        <v>280</v>
      </c>
      <c r="AX19" s="24">
        <f t="shared" si="6"/>
        <v>140.28</v>
      </c>
      <c r="AY19" s="19">
        <f t="shared" si="2"/>
        <v>2.8056000000000001</v>
      </c>
    </row>
    <row r="20" spans="1:51" x14ac:dyDescent="0.25">
      <c r="A20" s="19">
        <v>19</v>
      </c>
      <c r="B20" s="25">
        <v>4.9867999999999997</v>
      </c>
      <c r="C20" s="25">
        <v>4.9908999999999999</v>
      </c>
      <c r="D20" s="19">
        <v>400</v>
      </c>
      <c r="E20" s="22">
        <f t="shared" si="0"/>
        <v>2.5</v>
      </c>
      <c r="F20" s="23">
        <f t="shared" si="1"/>
        <v>10.250000000000536</v>
      </c>
      <c r="G20" s="24"/>
      <c r="I20" s="19">
        <v>17</v>
      </c>
      <c r="J20" s="19">
        <v>4</v>
      </c>
      <c r="K20" s="22">
        <f t="shared" si="3"/>
        <v>0.20039999999999999</v>
      </c>
      <c r="V20" s="19">
        <v>17</v>
      </c>
      <c r="W20" s="19">
        <v>105</v>
      </c>
      <c r="X20" s="22">
        <f t="shared" si="4"/>
        <v>5.1450000000000005</v>
      </c>
      <c r="AI20" s="19">
        <v>17</v>
      </c>
      <c r="AJ20" s="19">
        <v>151</v>
      </c>
      <c r="AK20" s="22">
        <f t="shared" si="5"/>
        <v>8.3653999999999993</v>
      </c>
      <c r="AV20" s="19">
        <v>17</v>
      </c>
      <c r="AW20" s="19">
        <v>81</v>
      </c>
      <c r="AX20" s="24">
        <f t="shared" si="6"/>
        <v>40.580999999999996</v>
      </c>
      <c r="AY20" s="19">
        <f t="shared" si="2"/>
        <v>0.54107999999999989</v>
      </c>
    </row>
    <row r="21" spans="1:51" x14ac:dyDescent="0.25">
      <c r="A21" s="19">
        <v>20</v>
      </c>
      <c r="B21" s="25">
        <v>5.1779000000000002</v>
      </c>
      <c r="C21" s="25">
        <v>5.1810999999999998</v>
      </c>
      <c r="D21" s="19">
        <v>600</v>
      </c>
      <c r="E21" s="22">
        <f t="shared" si="0"/>
        <v>1.6666666666666667</v>
      </c>
      <c r="F21" s="23">
        <f t="shared" si="1"/>
        <v>5.333333333332746</v>
      </c>
      <c r="G21" s="24"/>
      <c r="I21" s="19">
        <v>18</v>
      </c>
      <c r="J21" s="19">
        <v>32</v>
      </c>
      <c r="K21" s="22">
        <f t="shared" si="3"/>
        <v>1.6032</v>
      </c>
      <c r="V21" s="19">
        <v>18</v>
      </c>
      <c r="W21" s="19">
        <v>69</v>
      </c>
      <c r="X21" s="22">
        <f t="shared" si="4"/>
        <v>3.3810000000000002</v>
      </c>
      <c r="AI21" s="19">
        <v>18</v>
      </c>
      <c r="AJ21" s="19">
        <v>240</v>
      </c>
      <c r="AK21" s="22">
        <f t="shared" si="5"/>
        <v>13.295999999999999</v>
      </c>
      <c r="AV21" s="19">
        <v>18</v>
      </c>
      <c r="AW21" s="19">
        <v>264</v>
      </c>
      <c r="AX21" s="24">
        <f t="shared" si="6"/>
        <v>132.26400000000001</v>
      </c>
      <c r="AY21" s="19">
        <f t="shared" si="2"/>
        <v>2.6452800000000001</v>
      </c>
    </row>
    <row r="22" spans="1:51" x14ac:dyDescent="0.25">
      <c r="A22" s="19">
        <v>21</v>
      </c>
      <c r="B22" s="25">
        <v>4.9871999999999996</v>
      </c>
      <c r="C22" s="25">
        <v>4.99</v>
      </c>
      <c r="D22" s="19">
        <v>750</v>
      </c>
      <c r="E22" s="22">
        <f t="shared" si="0"/>
        <v>1.3333333333333333</v>
      </c>
      <c r="F22" s="23">
        <f t="shared" si="1"/>
        <v>3.7333333333341061</v>
      </c>
      <c r="G22" s="24"/>
      <c r="I22" s="19">
        <v>19</v>
      </c>
      <c r="J22" s="19">
        <v>12</v>
      </c>
      <c r="K22" s="22">
        <f t="shared" si="3"/>
        <v>0.60119999999999996</v>
      </c>
      <c r="V22" s="19">
        <v>19</v>
      </c>
      <c r="W22" s="19">
        <v>1</v>
      </c>
      <c r="X22" s="22">
        <f t="shared" si="4"/>
        <v>4.9000000000000002E-2</v>
      </c>
      <c r="AI22" s="19">
        <v>19</v>
      </c>
      <c r="AJ22" s="19">
        <v>103</v>
      </c>
      <c r="AK22" s="22">
        <f t="shared" si="5"/>
        <v>5.7061999999999999</v>
      </c>
      <c r="AN22" s="24"/>
      <c r="AV22" s="19">
        <v>19</v>
      </c>
      <c r="AW22" s="19">
        <v>92</v>
      </c>
      <c r="AX22" s="24">
        <f t="shared" si="6"/>
        <v>46.091999999999999</v>
      </c>
      <c r="AY22" s="19">
        <f t="shared" si="2"/>
        <v>1.1522999999999999</v>
      </c>
    </row>
    <row r="23" spans="1:51" x14ac:dyDescent="0.25">
      <c r="A23" s="19">
        <v>22</v>
      </c>
      <c r="B23" s="25">
        <v>5.0071000000000003</v>
      </c>
      <c r="C23" s="25">
        <v>5.0118999999999998</v>
      </c>
      <c r="D23" s="19">
        <v>1000</v>
      </c>
      <c r="E23" s="22">
        <f t="shared" si="0"/>
        <v>1</v>
      </c>
      <c r="F23" s="23">
        <f t="shared" si="1"/>
        <v>4.7999999999994714</v>
      </c>
      <c r="G23" s="24"/>
      <c r="I23" s="19">
        <v>20</v>
      </c>
      <c r="J23" s="19">
        <v>1</v>
      </c>
      <c r="K23" s="22">
        <f t="shared" si="3"/>
        <v>5.0099999999999999E-2</v>
      </c>
      <c r="V23" s="19">
        <v>20</v>
      </c>
      <c r="W23" s="19">
        <v>29</v>
      </c>
      <c r="X23" s="22">
        <f t="shared" si="4"/>
        <v>1.421</v>
      </c>
      <c r="AI23" s="19">
        <v>20</v>
      </c>
      <c r="AJ23" s="19">
        <v>400</v>
      </c>
      <c r="AK23" s="22">
        <f t="shared" si="5"/>
        <v>22.16</v>
      </c>
      <c r="AN23" s="24"/>
      <c r="AV23" s="19">
        <v>20</v>
      </c>
      <c r="AW23" s="19">
        <v>81</v>
      </c>
      <c r="AX23" s="24">
        <f t="shared" si="6"/>
        <v>40.580999999999996</v>
      </c>
      <c r="AY23" s="19">
        <f t="shared" si="2"/>
        <v>0.6763499999999999</v>
      </c>
    </row>
    <row r="24" spans="1:51" x14ac:dyDescent="0.25">
      <c r="A24" s="19">
        <v>23</v>
      </c>
      <c r="B24" s="25">
        <v>4.9463999999999997</v>
      </c>
      <c r="C24" s="25">
        <v>4.9515000000000002</v>
      </c>
      <c r="D24" s="19">
        <v>300</v>
      </c>
      <c r="E24" s="22">
        <f t="shared" si="0"/>
        <v>3.3333333333333335</v>
      </c>
      <c r="F24" s="23">
        <f t="shared" si="1"/>
        <v>17.00000000000183</v>
      </c>
      <c r="G24" s="24"/>
      <c r="I24" s="19">
        <v>21</v>
      </c>
      <c r="J24" s="19">
        <v>0</v>
      </c>
      <c r="K24" s="22">
        <f t="shared" si="3"/>
        <v>0</v>
      </c>
      <c r="V24" s="19">
        <v>21</v>
      </c>
      <c r="W24" s="19">
        <v>56</v>
      </c>
      <c r="X24" s="22">
        <f t="shared" si="4"/>
        <v>2.7440000000000002</v>
      </c>
      <c r="AI24" s="19">
        <v>21</v>
      </c>
      <c r="AJ24" s="19">
        <v>103</v>
      </c>
      <c r="AK24" s="22">
        <f t="shared" si="5"/>
        <v>5.7061999999999999</v>
      </c>
      <c r="AN24" s="24"/>
      <c r="AV24" s="19">
        <v>21</v>
      </c>
      <c r="AW24" s="19">
        <v>91</v>
      </c>
      <c r="AX24" s="24">
        <f t="shared" si="6"/>
        <v>45.591000000000001</v>
      </c>
      <c r="AY24" s="19">
        <f t="shared" si="2"/>
        <v>0.60787999999999998</v>
      </c>
    </row>
    <row r="25" spans="1:51" x14ac:dyDescent="0.25">
      <c r="A25" s="19">
        <v>24</v>
      </c>
      <c r="B25" s="25">
        <v>4.9461000000000004</v>
      </c>
      <c r="C25" s="25">
        <v>4.9497999999999998</v>
      </c>
      <c r="D25" s="19">
        <v>1000</v>
      </c>
      <c r="E25" s="22">
        <f t="shared" si="0"/>
        <v>1</v>
      </c>
      <c r="F25" s="23">
        <f t="shared" si="1"/>
        <v>3.6999999999993705</v>
      </c>
      <c r="G25" s="24"/>
      <c r="I25" s="19">
        <v>22</v>
      </c>
      <c r="J25" s="19">
        <v>0</v>
      </c>
      <c r="K25" s="22">
        <f t="shared" si="3"/>
        <v>0</v>
      </c>
      <c r="V25" s="19">
        <v>22</v>
      </c>
      <c r="W25" s="19">
        <v>106</v>
      </c>
      <c r="X25" s="22">
        <f t="shared" si="4"/>
        <v>5.194</v>
      </c>
      <c r="AI25" s="19">
        <v>22</v>
      </c>
      <c r="AJ25" s="19">
        <v>1227</v>
      </c>
      <c r="AK25" s="22">
        <f t="shared" si="5"/>
        <v>67.975799999999992</v>
      </c>
      <c r="AN25" s="24"/>
      <c r="AV25" s="19">
        <v>22</v>
      </c>
      <c r="AW25" s="19">
        <v>109</v>
      </c>
      <c r="AX25" s="24">
        <f t="shared" si="6"/>
        <v>54.609000000000002</v>
      </c>
      <c r="AY25" s="19">
        <f t="shared" si="2"/>
        <v>0.54609000000000008</v>
      </c>
    </row>
    <row r="26" spans="1:51" x14ac:dyDescent="0.25">
      <c r="A26" s="19" t="s">
        <v>71</v>
      </c>
      <c r="B26" s="25">
        <v>4.9553000000000003</v>
      </c>
      <c r="C26" s="25">
        <v>4.9581999999999997</v>
      </c>
      <c r="D26" s="19">
        <v>750</v>
      </c>
      <c r="E26" s="22">
        <f t="shared" si="0"/>
        <v>1.3333333333333333</v>
      </c>
      <c r="F26" s="23">
        <f t="shared" si="1"/>
        <v>3.8666666666659446</v>
      </c>
      <c r="G26" s="24"/>
      <c r="I26" s="19">
        <v>23</v>
      </c>
      <c r="J26" s="19">
        <v>0</v>
      </c>
      <c r="K26" s="22">
        <f t="shared" si="3"/>
        <v>0</v>
      </c>
      <c r="V26" s="19">
        <v>23</v>
      </c>
      <c r="W26" s="19">
        <v>61</v>
      </c>
      <c r="X26" s="22">
        <f t="shared" si="4"/>
        <v>2.9890000000000003</v>
      </c>
      <c r="AI26" s="19">
        <v>23</v>
      </c>
      <c r="AJ26" s="19">
        <v>84</v>
      </c>
      <c r="AK26" s="22">
        <f t="shared" si="5"/>
        <v>4.6536</v>
      </c>
      <c r="AN26" s="24"/>
      <c r="AV26" s="19">
        <v>23</v>
      </c>
      <c r="AW26" s="19">
        <v>81</v>
      </c>
      <c r="AX26" s="24">
        <f t="shared" si="6"/>
        <v>40.580999999999996</v>
      </c>
      <c r="AY26" s="19">
        <f t="shared" si="2"/>
        <v>1.3526999999999998</v>
      </c>
    </row>
    <row r="27" spans="1:51" x14ac:dyDescent="0.25">
      <c r="A27" s="19" t="s">
        <v>72</v>
      </c>
      <c r="B27" s="25">
        <v>4.7789999999999999</v>
      </c>
      <c r="C27" s="25">
        <v>4.7830000000000004</v>
      </c>
      <c r="D27" s="19">
        <v>750</v>
      </c>
      <c r="E27" s="22">
        <f t="shared" si="0"/>
        <v>1.3333333333333333</v>
      </c>
      <c r="F27" s="23">
        <f t="shared" si="1"/>
        <v>5.3333333333339299</v>
      </c>
      <c r="G27" s="24"/>
      <c r="I27" s="19">
        <v>24</v>
      </c>
      <c r="J27" s="19">
        <v>0</v>
      </c>
      <c r="K27" s="22">
        <f t="shared" si="3"/>
        <v>0</v>
      </c>
      <c r="V27" s="19">
        <v>24</v>
      </c>
      <c r="W27" s="19">
        <v>64</v>
      </c>
      <c r="X27" s="22">
        <f t="shared" si="4"/>
        <v>3.1360000000000001</v>
      </c>
      <c r="AI27" s="19">
        <v>24</v>
      </c>
      <c r="AJ27" s="19">
        <v>652</v>
      </c>
      <c r="AK27" s="22">
        <f t="shared" si="5"/>
        <v>36.120799999999996</v>
      </c>
      <c r="AN27" s="24"/>
      <c r="AV27" s="19">
        <v>24</v>
      </c>
      <c r="AW27" s="19">
        <v>19</v>
      </c>
      <c r="AX27" s="24">
        <f t="shared" si="6"/>
        <v>9.5190000000000001</v>
      </c>
      <c r="AY27" s="19">
        <f t="shared" si="2"/>
        <v>9.5189999999999997E-2</v>
      </c>
    </row>
    <row r="28" spans="1:51" x14ac:dyDescent="0.25">
      <c r="A28" s="19" t="s">
        <v>73</v>
      </c>
      <c r="B28" s="25">
        <v>4.7675999999999998</v>
      </c>
      <c r="C28" s="25">
        <v>4.7713999999999999</v>
      </c>
      <c r="D28" s="19">
        <v>750</v>
      </c>
      <c r="E28" s="22">
        <f t="shared" si="0"/>
        <v>1.3333333333333333</v>
      </c>
      <c r="F28" s="23">
        <f t="shared" si="1"/>
        <v>5.0666666666667002</v>
      </c>
      <c r="G28" s="24"/>
      <c r="I28" s="19" t="s">
        <v>71</v>
      </c>
      <c r="J28" s="19">
        <v>4</v>
      </c>
      <c r="K28" s="22">
        <f t="shared" si="3"/>
        <v>0.20039999999999999</v>
      </c>
      <c r="V28" s="19" t="s">
        <v>71</v>
      </c>
      <c r="W28" s="19">
        <v>38</v>
      </c>
      <c r="X28" s="22">
        <f t="shared" si="4"/>
        <v>1.8620000000000001</v>
      </c>
      <c r="AI28" s="19" t="s">
        <v>71</v>
      </c>
      <c r="AJ28" s="19">
        <v>18</v>
      </c>
      <c r="AK28" s="22">
        <f t="shared" si="5"/>
        <v>0.99719999999999998</v>
      </c>
      <c r="AN28" s="24"/>
      <c r="AV28" s="19" t="s">
        <v>71</v>
      </c>
      <c r="AW28" s="19">
        <v>63</v>
      </c>
      <c r="AX28" s="24">
        <f t="shared" si="6"/>
        <v>31.562999999999999</v>
      </c>
      <c r="AY28" s="19">
        <f t="shared" si="2"/>
        <v>0.42083999999999999</v>
      </c>
    </row>
    <row r="29" spans="1:51" x14ac:dyDescent="0.25">
      <c r="A29" s="19" t="s">
        <v>74</v>
      </c>
      <c r="B29" s="25">
        <v>5.1913999999999998</v>
      </c>
      <c r="C29" s="25">
        <v>5.1980000000000004</v>
      </c>
      <c r="D29" s="19">
        <v>700</v>
      </c>
      <c r="E29" s="22">
        <f t="shared" si="0"/>
        <v>1.4285714285714286</v>
      </c>
      <c r="F29" s="23">
        <f t="shared" si="1"/>
        <v>9.4285714285722939</v>
      </c>
      <c r="G29" s="24"/>
      <c r="I29" s="19" t="s">
        <v>72</v>
      </c>
      <c r="J29" s="19">
        <v>8</v>
      </c>
      <c r="K29" s="22">
        <f t="shared" si="3"/>
        <v>0.40079999999999999</v>
      </c>
      <c r="V29" s="19" t="s">
        <v>72</v>
      </c>
      <c r="W29" s="19">
        <v>48</v>
      </c>
      <c r="X29" s="22">
        <f t="shared" si="4"/>
        <v>2.3520000000000003</v>
      </c>
      <c r="AI29" s="19" t="s">
        <v>72</v>
      </c>
      <c r="AJ29" s="19">
        <v>3</v>
      </c>
      <c r="AK29" s="22">
        <f t="shared" si="5"/>
        <v>0.16619999999999999</v>
      </c>
      <c r="AN29" s="24"/>
      <c r="AV29" s="19" t="s">
        <v>72</v>
      </c>
      <c r="AW29" s="19">
        <v>76</v>
      </c>
      <c r="AX29" s="24">
        <f t="shared" si="6"/>
        <v>38.076000000000001</v>
      </c>
      <c r="AY29" s="19">
        <f t="shared" si="2"/>
        <v>0.50767999999999991</v>
      </c>
    </row>
    <row r="30" spans="1:51" x14ac:dyDescent="0.25">
      <c r="A30" s="19" t="s">
        <v>79</v>
      </c>
      <c r="I30" s="19" t="s">
        <v>73</v>
      </c>
      <c r="J30" s="19">
        <v>4</v>
      </c>
      <c r="K30" s="22">
        <f t="shared" si="3"/>
        <v>0.20039999999999999</v>
      </c>
      <c r="V30" s="19" t="s">
        <v>73</v>
      </c>
      <c r="W30" s="19">
        <v>9</v>
      </c>
      <c r="X30" s="22">
        <f t="shared" si="4"/>
        <v>0.441</v>
      </c>
      <c r="AI30" s="19" t="s">
        <v>73</v>
      </c>
      <c r="AJ30" s="19">
        <v>51</v>
      </c>
      <c r="AK30" s="22">
        <f t="shared" si="5"/>
        <v>2.8253999999999997</v>
      </c>
      <c r="AN30" s="24"/>
      <c r="AV30" s="19" t="s">
        <v>73</v>
      </c>
      <c r="AW30" s="19">
        <v>100</v>
      </c>
      <c r="AX30" s="24">
        <f t="shared" si="6"/>
        <v>50.1</v>
      </c>
      <c r="AY30" s="19">
        <f t="shared" si="2"/>
        <v>0.66799999999999993</v>
      </c>
    </row>
    <row r="31" spans="1:51" x14ac:dyDescent="0.25">
      <c r="A31" s="19" t="s">
        <v>80</v>
      </c>
      <c r="I31" s="19" t="s">
        <v>74</v>
      </c>
      <c r="J31" s="19">
        <v>7</v>
      </c>
      <c r="K31" s="22">
        <f t="shared" si="3"/>
        <v>0.35070000000000001</v>
      </c>
      <c r="V31" s="19" t="s">
        <v>74</v>
      </c>
      <c r="W31" s="19">
        <v>55</v>
      </c>
      <c r="X31" s="22">
        <f t="shared" si="4"/>
        <v>2.6950000000000003</v>
      </c>
      <c r="AI31" s="19" t="s">
        <v>74</v>
      </c>
      <c r="AJ31" s="19">
        <v>31</v>
      </c>
      <c r="AK31" s="22">
        <f t="shared" si="5"/>
        <v>1.7174</v>
      </c>
      <c r="AN31" s="24"/>
      <c r="AV31" s="19" t="s">
        <v>74</v>
      </c>
      <c r="AW31" s="19">
        <v>100</v>
      </c>
      <c r="AX31" s="24">
        <f t="shared" si="6"/>
        <v>50.1</v>
      </c>
      <c r="AY31" s="19">
        <f t="shared" si="2"/>
        <v>0.71571428571428575</v>
      </c>
    </row>
    <row r="32" spans="1:51" x14ac:dyDescent="0.25">
      <c r="I32" s="19" t="s">
        <v>81</v>
      </c>
      <c r="K32" s="22"/>
      <c r="V32" s="19" t="s">
        <v>75</v>
      </c>
      <c r="X32" s="22"/>
      <c r="AI32" s="19" t="s">
        <v>75</v>
      </c>
      <c r="AN32" s="24"/>
      <c r="AV32" s="19" t="s">
        <v>75</v>
      </c>
      <c r="AW32" s="19" t="s">
        <v>77</v>
      </c>
    </row>
    <row r="33" spans="1:49" x14ac:dyDescent="0.25">
      <c r="I33" s="19" t="s">
        <v>82</v>
      </c>
      <c r="K33" s="22"/>
      <c r="V33" s="19" t="s">
        <v>76</v>
      </c>
      <c r="X33" s="22"/>
      <c r="AI33" s="19" t="s">
        <v>76</v>
      </c>
      <c r="AN33" s="24"/>
      <c r="AV33" s="19" t="s">
        <v>76</v>
      </c>
      <c r="AW33" s="19" t="s">
        <v>77</v>
      </c>
    </row>
    <row r="34" spans="1:49" x14ac:dyDescent="0.25">
      <c r="AN34" s="24"/>
    </row>
    <row r="35" spans="1:49" x14ac:dyDescent="0.25">
      <c r="B35" s="26" t="s">
        <v>10</v>
      </c>
      <c r="C35" s="26" t="s">
        <v>11</v>
      </c>
      <c r="D35" s="26" t="s">
        <v>12</v>
      </c>
      <c r="E35" s="26" t="s">
        <v>13</v>
      </c>
      <c r="F35" s="26" t="s">
        <v>14</v>
      </c>
      <c r="G35" s="26" t="s">
        <v>15</v>
      </c>
      <c r="AN35" s="24"/>
    </row>
    <row r="36" spans="1:49" x14ac:dyDescent="0.25">
      <c r="A36" s="19" t="s">
        <v>71</v>
      </c>
      <c r="B36" s="22">
        <v>3.8666666666659446</v>
      </c>
      <c r="C36" s="22">
        <v>0.42083999999999999</v>
      </c>
      <c r="D36" s="22">
        <v>0.20039999999999999</v>
      </c>
      <c r="E36" s="22">
        <v>0.99719999999999998</v>
      </c>
      <c r="F36" s="22">
        <v>1.8620000000000001</v>
      </c>
      <c r="G36" s="22"/>
      <c r="AN36" s="24"/>
    </row>
    <row r="37" spans="1:49" x14ac:dyDescent="0.25">
      <c r="A37" s="19" t="s">
        <v>72</v>
      </c>
      <c r="B37" s="22">
        <v>5.3333333333339299</v>
      </c>
      <c r="C37" s="22">
        <v>0.50767999999999991</v>
      </c>
      <c r="D37" s="22">
        <v>0.40079999999999999</v>
      </c>
      <c r="E37" s="22">
        <v>0.16619999999999999</v>
      </c>
      <c r="F37" s="22">
        <v>2.3520000000000003</v>
      </c>
      <c r="G37" s="22"/>
      <c r="AN37" s="24"/>
    </row>
    <row r="38" spans="1:49" x14ac:dyDescent="0.25">
      <c r="A38" s="19" t="s">
        <v>73</v>
      </c>
      <c r="B38" s="22">
        <v>5.0666666666667002</v>
      </c>
      <c r="C38" s="22">
        <v>0.66799999999999993</v>
      </c>
      <c r="D38" s="22">
        <v>0.20039999999999999</v>
      </c>
      <c r="E38" s="22">
        <v>2.8253999999999997</v>
      </c>
      <c r="F38" s="22">
        <v>0.441</v>
      </c>
      <c r="G38" s="22"/>
      <c r="AN38" s="24"/>
    </row>
    <row r="39" spans="1:49" x14ac:dyDescent="0.25">
      <c r="A39" s="19" t="s">
        <v>74</v>
      </c>
      <c r="B39" s="22">
        <v>9.4285714285722939</v>
      </c>
      <c r="C39" s="22">
        <v>0.71571428571428575</v>
      </c>
      <c r="D39" s="22">
        <v>0.35070000000000001</v>
      </c>
      <c r="E39" s="22">
        <v>1.7174</v>
      </c>
      <c r="F39" s="22">
        <v>2.6950000000000003</v>
      </c>
      <c r="G39" s="22"/>
      <c r="AN39" s="24"/>
    </row>
    <row r="40" spans="1:49" x14ac:dyDescent="0.25">
      <c r="A40" s="19" t="s">
        <v>79</v>
      </c>
      <c r="D40" s="22"/>
      <c r="E40" s="24"/>
      <c r="F40" s="24"/>
      <c r="G40" s="27"/>
      <c r="AN40" s="24"/>
    </row>
    <row r="41" spans="1:49" x14ac:dyDescent="0.25">
      <c r="A41" s="19" t="s">
        <v>80</v>
      </c>
      <c r="D41" s="22"/>
      <c r="E41" s="24"/>
      <c r="F41" s="24"/>
      <c r="G41" s="27"/>
      <c r="AN41" s="24"/>
    </row>
    <row r="42" spans="1:49" x14ac:dyDescent="0.25">
      <c r="AO42" s="24"/>
    </row>
    <row r="43" spans="1:49" x14ac:dyDescent="0.25">
      <c r="AO43" s="24"/>
    </row>
    <row r="44" spans="1:49" x14ac:dyDescent="0.25">
      <c r="AN44" s="24"/>
    </row>
    <row r="45" spans="1:49" x14ac:dyDescent="0.25">
      <c r="AN45" s="24"/>
    </row>
    <row r="46" spans="1:49" x14ac:dyDescent="0.25">
      <c r="AN46" s="24"/>
    </row>
    <row r="47" spans="1:49" x14ac:dyDescent="0.25">
      <c r="AN47" s="24"/>
    </row>
    <row r="48" spans="1:49" x14ac:dyDescent="0.25">
      <c r="B48" s="25"/>
      <c r="C48" s="25"/>
      <c r="AN48" s="24"/>
    </row>
    <row r="49" spans="2:40" x14ac:dyDescent="0.25">
      <c r="B49" s="25"/>
      <c r="C49" s="25"/>
      <c r="AN49" s="24"/>
    </row>
    <row r="50" spans="2:40" x14ac:dyDescent="0.25">
      <c r="B50" s="25"/>
      <c r="C50" s="25"/>
      <c r="AN50" s="24"/>
    </row>
    <row r="51" spans="2:40" x14ac:dyDescent="0.25">
      <c r="B51" s="25"/>
      <c r="C51" s="25"/>
      <c r="AN51" s="24"/>
    </row>
    <row r="52" spans="2:40" x14ac:dyDescent="0.25">
      <c r="B52" s="25"/>
      <c r="C52" s="25"/>
    </row>
    <row r="53" spans="2:40" x14ac:dyDescent="0.25">
      <c r="B53" s="25"/>
      <c r="C53" s="25"/>
    </row>
    <row r="54" spans="2:40" x14ac:dyDescent="0.25">
      <c r="B54" s="25"/>
      <c r="C54" s="25"/>
    </row>
    <row r="55" spans="2:40" x14ac:dyDescent="0.25">
      <c r="B55" s="25"/>
      <c r="C55" s="25"/>
    </row>
    <row r="56" spans="2:40" x14ac:dyDescent="0.25">
      <c r="B56" s="25"/>
      <c r="C56" s="25"/>
    </row>
    <row r="57" spans="2:40" x14ac:dyDescent="0.25">
      <c r="B57" s="25"/>
      <c r="C57" s="25"/>
    </row>
    <row r="58" spans="2:40" x14ac:dyDescent="0.25">
      <c r="B58" s="25"/>
      <c r="C58" s="25"/>
    </row>
    <row r="59" spans="2:40" x14ac:dyDescent="0.25">
      <c r="B59" s="25"/>
      <c r="C59" s="25"/>
    </row>
    <row r="60" spans="2:40" x14ac:dyDescent="0.25">
      <c r="B60" s="25"/>
      <c r="C60" s="25"/>
    </row>
    <row r="61" spans="2:40" x14ac:dyDescent="0.25">
      <c r="B61" s="25"/>
      <c r="C61" s="25"/>
    </row>
    <row r="62" spans="2:40" x14ac:dyDescent="0.25">
      <c r="B62" s="25"/>
      <c r="C62" s="25"/>
    </row>
    <row r="63" spans="2:40" x14ac:dyDescent="0.25">
      <c r="B63" s="25"/>
      <c r="C63" s="25"/>
    </row>
    <row r="64" spans="2:40" x14ac:dyDescent="0.25">
      <c r="B64" s="25"/>
      <c r="C64" s="25"/>
    </row>
    <row r="65" spans="2:3" x14ac:dyDescent="0.25">
      <c r="B65" s="25"/>
      <c r="C65" s="25"/>
    </row>
    <row r="66" spans="2:3" x14ac:dyDescent="0.25">
      <c r="B66" s="25"/>
      <c r="C66" s="25"/>
    </row>
    <row r="67" spans="2:3" x14ac:dyDescent="0.25">
      <c r="B67" s="25"/>
      <c r="C67" s="25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4" spans="2:3" x14ac:dyDescent="0.25">
      <c r="B74" s="25"/>
      <c r="C74" s="25"/>
    </row>
  </sheetData>
  <pageMargins left="0.7" right="0.7" top="0.75" bottom="0.75" header="0.3" footer="0.3"/>
  <pageSetup orientation="portrait" r:id="rId1"/>
  <ignoredErrors>
    <ignoredError sqref="X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2" sqref="A2:O25"/>
    </sheetView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/>
      <c r="B2" s="13"/>
      <c r="C2" s="6"/>
      <c r="D2" s="7"/>
      <c r="E2" s="8"/>
      <c r="F2" s="7"/>
      <c r="G2" s="7"/>
      <c r="H2" s="8"/>
      <c r="I2" s="17"/>
      <c r="J2" s="15"/>
      <c r="K2" s="15"/>
      <c r="L2" s="17"/>
      <c r="M2" s="14"/>
      <c r="N2" s="18"/>
      <c r="O2" s="7"/>
    </row>
    <row r="3" spans="1:15" x14ac:dyDescent="0.25">
      <c r="A3" s="9"/>
      <c r="B3" s="13"/>
      <c r="C3" s="6"/>
      <c r="D3" s="7"/>
      <c r="E3" s="8"/>
      <c r="F3" s="7"/>
      <c r="G3" s="7"/>
      <c r="H3" s="8"/>
      <c r="I3" s="17"/>
      <c r="J3" s="15"/>
      <c r="K3" s="15"/>
      <c r="L3" s="17"/>
      <c r="M3" s="14"/>
      <c r="N3" s="18"/>
      <c r="O3" s="7"/>
    </row>
    <row r="4" spans="1:15" x14ac:dyDescent="0.25">
      <c r="A4" s="9"/>
      <c r="B4" s="13"/>
      <c r="C4" s="6"/>
      <c r="D4" s="7"/>
      <c r="E4" s="8"/>
      <c r="F4" s="7"/>
      <c r="G4" s="7"/>
      <c r="H4" s="8"/>
      <c r="I4" s="17"/>
      <c r="J4" s="15"/>
      <c r="K4" s="15"/>
      <c r="L4" s="17"/>
      <c r="M4" s="14"/>
      <c r="N4" s="18"/>
      <c r="O4" s="7"/>
    </row>
    <row r="5" spans="1:15" x14ac:dyDescent="0.25">
      <c r="A5" s="9"/>
      <c r="B5" s="13"/>
      <c r="C5" s="6"/>
      <c r="D5" s="7"/>
      <c r="E5" s="8"/>
      <c r="F5" s="7"/>
      <c r="G5" s="7"/>
      <c r="H5" s="8"/>
      <c r="I5" s="17"/>
      <c r="J5" s="15"/>
      <c r="K5" s="15"/>
      <c r="L5" s="17"/>
      <c r="M5" s="14"/>
      <c r="N5" s="18"/>
      <c r="O5" s="7"/>
    </row>
    <row r="6" spans="1:15" x14ac:dyDescent="0.25">
      <c r="A6" s="9"/>
      <c r="B6" s="13"/>
      <c r="C6" s="6"/>
      <c r="D6" s="7"/>
      <c r="E6" s="8"/>
      <c r="F6" s="7"/>
      <c r="G6" s="7"/>
      <c r="H6" s="8"/>
      <c r="I6" s="17"/>
      <c r="J6" s="15"/>
      <c r="K6" s="15"/>
      <c r="L6" s="17"/>
      <c r="M6" s="14"/>
      <c r="N6" s="18"/>
      <c r="O6" s="7"/>
    </row>
    <row r="7" spans="1:15" x14ac:dyDescent="0.25">
      <c r="A7" s="9"/>
      <c r="B7" s="13"/>
      <c r="C7" s="6"/>
      <c r="D7" s="7"/>
      <c r="E7" s="8"/>
      <c r="F7" s="7"/>
      <c r="G7" s="7"/>
      <c r="H7" s="8"/>
      <c r="I7" s="17"/>
      <c r="J7" s="15"/>
      <c r="K7" s="15"/>
      <c r="L7" s="17"/>
      <c r="M7" s="14"/>
      <c r="N7" s="18"/>
      <c r="O7" s="7"/>
    </row>
    <row r="8" spans="1:15" x14ac:dyDescent="0.25">
      <c r="A8" s="9"/>
      <c r="B8" s="13"/>
      <c r="C8" s="6"/>
      <c r="D8" s="7"/>
      <c r="E8" s="8"/>
      <c r="F8" s="7"/>
      <c r="G8" s="7"/>
      <c r="H8" s="8"/>
      <c r="I8" s="17"/>
      <c r="J8" s="15"/>
      <c r="K8" s="15"/>
      <c r="L8" s="17"/>
      <c r="M8" s="14"/>
      <c r="N8" s="18"/>
      <c r="O8" s="7"/>
    </row>
    <row r="9" spans="1:15" x14ac:dyDescent="0.25">
      <c r="A9" s="9"/>
      <c r="B9" s="13"/>
      <c r="C9" s="6"/>
      <c r="D9" s="7"/>
      <c r="E9" s="8"/>
      <c r="F9" s="7"/>
      <c r="G9" s="7"/>
      <c r="H9" s="8"/>
      <c r="I9" s="17"/>
      <c r="J9" s="15"/>
      <c r="K9" s="15"/>
      <c r="L9" s="17"/>
      <c r="M9" s="14"/>
      <c r="N9" s="18"/>
      <c r="O9" s="7"/>
    </row>
    <row r="10" spans="1:15" x14ac:dyDescent="0.25">
      <c r="A10" s="9"/>
      <c r="B10" s="13"/>
      <c r="C10" s="6"/>
      <c r="D10" s="7"/>
      <c r="E10" s="8"/>
      <c r="F10" s="7"/>
      <c r="G10" s="7"/>
      <c r="H10" s="8"/>
      <c r="I10" s="18"/>
      <c r="J10" s="15"/>
      <c r="K10" s="15"/>
      <c r="L10" s="17"/>
      <c r="M10" s="14"/>
      <c r="N10" s="18"/>
      <c r="O10" s="7"/>
    </row>
    <row r="11" spans="1:15" x14ac:dyDescent="0.25">
      <c r="A11" s="9"/>
      <c r="B11" s="13"/>
      <c r="C11" s="6"/>
      <c r="D11" s="7"/>
      <c r="E11" s="8"/>
      <c r="F11" s="7"/>
      <c r="G11" s="7"/>
      <c r="H11" s="8"/>
      <c r="I11" s="17"/>
      <c r="J11" s="15"/>
      <c r="K11" s="15"/>
      <c r="L11" s="17"/>
      <c r="M11" s="14"/>
      <c r="N11" s="18"/>
      <c r="O11" s="7"/>
    </row>
    <row r="12" spans="1:15" x14ac:dyDescent="0.25">
      <c r="A12" s="9"/>
      <c r="B12" s="13"/>
      <c r="C12" s="6"/>
      <c r="D12" s="7"/>
      <c r="E12" s="8"/>
      <c r="F12" s="7"/>
      <c r="G12" s="7"/>
      <c r="H12" s="8"/>
      <c r="I12" s="17"/>
      <c r="J12" s="15"/>
      <c r="K12" s="15"/>
      <c r="L12" s="17"/>
      <c r="M12" s="14"/>
      <c r="N12" s="18"/>
      <c r="O12" s="7"/>
    </row>
    <row r="13" spans="1:15" x14ac:dyDescent="0.25">
      <c r="A13" s="9"/>
      <c r="B13" s="13"/>
      <c r="C13" s="6"/>
      <c r="D13" s="7"/>
      <c r="E13" s="8"/>
      <c r="F13" s="7"/>
      <c r="G13" s="7"/>
      <c r="H13" s="8"/>
      <c r="I13" s="17"/>
      <c r="J13" s="15"/>
      <c r="K13" s="15"/>
      <c r="L13" s="17"/>
      <c r="M13" s="14"/>
      <c r="N13" s="18"/>
      <c r="O13" s="7"/>
    </row>
    <row r="14" spans="1:15" x14ac:dyDescent="0.25">
      <c r="A14" s="9"/>
      <c r="B14" s="13"/>
      <c r="C14" s="6"/>
      <c r="D14" s="7"/>
      <c r="E14" s="8"/>
      <c r="F14" s="7"/>
      <c r="G14" s="7"/>
      <c r="H14" s="8"/>
      <c r="I14" s="17"/>
      <c r="J14" s="15"/>
      <c r="K14" s="15"/>
      <c r="L14" s="17"/>
      <c r="M14" s="14"/>
      <c r="N14" s="18"/>
      <c r="O14" s="7"/>
    </row>
    <row r="15" spans="1:15" x14ac:dyDescent="0.25">
      <c r="A15" s="9"/>
      <c r="B15" s="13"/>
      <c r="C15" s="6"/>
      <c r="D15" s="7"/>
      <c r="E15" s="8"/>
      <c r="F15" s="7"/>
      <c r="G15" s="7"/>
      <c r="H15" s="8"/>
      <c r="I15" s="17"/>
      <c r="J15" s="15"/>
      <c r="K15" s="15"/>
      <c r="L15" s="17"/>
      <c r="M15" s="14"/>
      <c r="N15" s="18"/>
      <c r="O15" s="7"/>
    </row>
    <row r="16" spans="1:15" x14ac:dyDescent="0.25">
      <c r="A16" s="9"/>
      <c r="B16" s="13"/>
      <c r="C16" s="6"/>
      <c r="D16" s="7"/>
      <c r="E16" s="8"/>
      <c r="F16" s="7"/>
      <c r="G16" s="7"/>
      <c r="H16" s="8"/>
      <c r="I16" s="17"/>
      <c r="J16" s="15"/>
      <c r="K16" s="15"/>
      <c r="L16" s="17"/>
      <c r="M16" s="14"/>
      <c r="N16" s="18"/>
      <c r="O16" s="7"/>
    </row>
    <row r="17" spans="1:15" x14ac:dyDescent="0.25">
      <c r="A17" s="9"/>
      <c r="B17" s="13"/>
      <c r="C17" s="6"/>
      <c r="D17" s="7"/>
      <c r="E17" s="8"/>
      <c r="F17" s="7"/>
      <c r="G17" s="7"/>
      <c r="H17" s="8"/>
      <c r="I17" s="17"/>
      <c r="J17" s="15"/>
      <c r="K17" s="15"/>
      <c r="L17" s="17"/>
      <c r="M17" s="14"/>
      <c r="N17" s="18"/>
      <c r="O17" s="7"/>
    </row>
    <row r="18" spans="1:15" x14ac:dyDescent="0.25">
      <c r="A18" s="9"/>
      <c r="B18" s="13"/>
      <c r="C18" s="6"/>
      <c r="D18" s="7"/>
      <c r="E18" s="8"/>
      <c r="F18" s="7"/>
      <c r="G18" s="7"/>
      <c r="H18" s="8"/>
      <c r="I18" s="17"/>
      <c r="J18" s="15"/>
      <c r="K18" s="15"/>
      <c r="L18" s="17"/>
      <c r="M18" s="14"/>
      <c r="N18" s="18"/>
      <c r="O18" s="7"/>
    </row>
    <row r="19" spans="1:15" x14ac:dyDescent="0.25">
      <c r="A19" s="9"/>
      <c r="B19" s="13"/>
      <c r="C19" s="6"/>
      <c r="D19" s="7"/>
      <c r="E19" s="8"/>
      <c r="F19" s="7"/>
      <c r="G19" s="7"/>
      <c r="H19" s="8"/>
      <c r="I19" s="17"/>
      <c r="J19" s="15"/>
      <c r="K19" s="15"/>
      <c r="L19" s="17"/>
      <c r="M19" s="14"/>
      <c r="N19" s="18"/>
      <c r="O19" s="7"/>
    </row>
    <row r="20" spans="1:15" x14ac:dyDescent="0.25">
      <c r="A20" s="9"/>
      <c r="B20" s="13"/>
      <c r="C20" s="6"/>
      <c r="D20" s="7"/>
      <c r="E20" s="8"/>
      <c r="F20" s="7"/>
      <c r="G20" s="7"/>
      <c r="H20" s="8"/>
      <c r="I20" s="17"/>
      <c r="J20" s="15"/>
      <c r="K20" s="15"/>
      <c r="L20" s="17"/>
      <c r="M20" s="14"/>
      <c r="N20" s="18"/>
      <c r="O20" s="7"/>
    </row>
    <row r="21" spans="1:15" x14ac:dyDescent="0.25">
      <c r="A21" s="9"/>
      <c r="B21" s="13"/>
      <c r="C21" s="6"/>
      <c r="D21" s="7"/>
      <c r="E21" s="8"/>
      <c r="F21" s="7"/>
      <c r="G21" s="7"/>
      <c r="H21" s="8"/>
      <c r="I21" s="17"/>
      <c r="J21" s="15"/>
      <c r="K21" s="15"/>
      <c r="L21" s="17"/>
      <c r="M21" s="14"/>
      <c r="N21" s="18"/>
      <c r="O21" s="7"/>
    </row>
    <row r="22" spans="1:15" x14ac:dyDescent="0.25">
      <c r="A22" s="9"/>
      <c r="B22" s="13"/>
      <c r="C22" s="6"/>
      <c r="D22" s="7"/>
      <c r="E22" s="8"/>
      <c r="F22" s="7"/>
      <c r="G22" s="7"/>
      <c r="H22" s="8"/>
      <c r="I22" s="17"/>
      <c r="J22" s="15"/>
      <c r="K22" s="15"/>
      <c r="L22" s="17"/>
      <c r="M22" s="14"/>
      <c r="N22" s="18"/>
      <c r="O22" s="7"/>
    </row>
    <row r="23" spans="1:15" x14ac:dyDescent="0.25">
      <c r="A23" s="9"/>
      <c r="B23" s="13"/>
      <c r="C23" s="6"/>
      <c r="D23" s="7"/>
      <c r="E23" s="8"/>
      <c r="F23" s="7"/>
      <c r="G23" s="7"/>
      <c r="H23" s="8"/>
      <c r="I23" s="17"/>
      <c r="J23" s="15"/>
      <c r="K23" s="15"/>
      <c r="L23" s="17"/>
      <c r="M23" s="14"/>
      <c r="N23" s="18"/>
      <c r="O23" s="7"/>
    </row>
    <row r="24" spans="1:15" x14ac:dyDescent="0.25">
      <c r="A24" s="9"/>
      <c r="B24" s="13"/>
      <c r="C24" s="6"/>
      <c r="D24" s="7"/>
      <c r="E24" s="8"/>
      <c r="F24" s="7"/>
      <c r="G24" s="7"/>
      <c r="H24" s="8"/>
      <c r="I24" s="17"/>
      <c r="J24" s="15"/>
      <c r="K24" s="15"/>
      <c r="L24" s="17"/>
      <c r="M24" s="14"/>
      <c r="N24" s="18"/>
      <c r="O24" s="7"/>
    </row>
    <row r="25" spans="1:15" x14ac:dyDescent="0.25">
      <c r="A25" s="9"/>
      <c r="B25" s="13"/>
      <c r="C25" s="6"/>
      <c r="D25" s="7"/>
      <c r="E25" s="8"/>
      <c r="F25" s="7"/>
      <c r="G25" s="7"/>
      <c r="H25" s="8"/>
      <c r="I25" s="17"/>
      <c r="J25" s="15"/>
      <c r="K25" s="15"/>
      <c r="L25" s="17"/>
      <c r="M25" s="14"/>
      <c r="N25" s="18"/>
      <c r="O25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2" sqref="A2:O7"/>
    </sheetView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70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/>
      <c r="B2" s="13"/>
      <c r="C2" s="17"/>
      <c r="D2" s="18"/>
      <c r="E2" s="15"/>
      <c r="F2" s="18"/>
      <c r="G2" s="18"/>
      <c r="H2" s="17"/>
      <c r="I2" s="17"/>
      <c r="J2" s="15"/>
      <c r="K2" s="15"/>
      <c r="L2" s="17"/>
      <c r="M2" s="17"/>
      <c r="N2" s="18"/>
      <c r="O2" s="18"/>
    </row>
    <row r="3" spans="1:15" x14ac:dyDescent="0.25">
      <c r="A3" s="2"/>
      <c r="B3" s="13"/>
      <c r="C3" s="17"/>
      <c r="D3" s="18"/>
      <c r="E3" s="15"/>
      <c r="F3" s="18"/>
      <c r="G3" s="18"/>
      <c r="H3" s="17"/>
      <c r="I3" s="17"/>
      <c r="J3" s="15"/>
      <c r="K3" s="15"/>
      <c r="L3" s="17"/>
      <c r="M3" s="17"/>
      <c r="N3" s="18"/>
      <c r="O3" s="18"/>
    </row>
    <row r="4" spans="1:15" x14ac:dyDescent="0.25">
      <c r="A4" s="2"/>
      <c r="B4" s="13"/>
      <c r="C4" s="17"/>
      <c r="D4" s="18"/>
      <c r="E4" s="15"/>
      <c r="F4" s="18"/>
      <c r="G4" s="18"/>
      <c r="H4" s="17"/>
      <c r="I4" s="17"/>
      <c r="J4" s="15"/>
      <c r="K4" s="15"/>
      <c r="L4" s="17"/>
      <c r="M4" s="17"/>
      <c r="N4" s="18"/>
      <c r="O4" s="18"/>
    </row>
    <row r="5" spans="1:15" x14ac:dyDescent="0.25">
      <c r="A5" s="2"/>
      <c r="B5" s="13"/>
      <c r="C5" s="17"/>
      <c r="D5" s="18"/>
      <c r="E5" s="15"/>
      <c r="F5" s="18"/>
      <c r="G5" s="18"/>
      <c r="H5" s="17"/>
      <c r="I5" s="17"/>
      <c r="J5" s="15"/>
      <c r="K5" s="15"/>
      <c r="L5" s="17"/>
      <c r="M5" s="17"/>
      <c r="N5" s="18"/>
      <c r="O5" s="18"/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2013-01-30T18:44:11Z</dcterms:modified>
</cp:coreProperties>
</file>