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90" windowWidth="14310" windowHeight="14655"/>
  </bookViews>
  <sheets>
    <sheet name="Final" sheetId="1" r:id="rId1"/>
    <sheet name="Work" sheetId="2" r:id="rId2"/>
    <sheet name="Individual" sheetId="3" r:id="rId3"/>
    <sheet name="Averages" sheetId="4" r:id="rId4"/>
  </sheets>
  <calcPr calcId="145621"/>
</workbook>
</file>

<file path=xl/calcChain.xml><?xml version="1.0" encoding="utf-8"?>
<calcChain xmlns="http://schemas.openxmlformats.org/spreadsheetml/2006/main">
  <c r="AY5" i="2" l="1"/>
  <c r="AY4" i="2"/>
  <c r="G36" i="2" l="1"/>
  <c r="G37" i="2"/>
  <c r="G38" i="2"/>
  <c r="G39" i="2"/>
  <c r="G40" i="2"/>
  <c r="G41" i="2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4" i="2"/>
  <c r="X5" i="2" l="1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4" i="2"/>
  <c r="Q31" i="1" l="1"/>
  <c r="P31" i="1"/>
  <c r="O31" i="1"/>
  <c r="N31" i="1"/>
  <c r="M31" i="1"/>
  <c r="L31" i="1"/>
  <c r="K31" i="1"/>
  <c r="J31" i="1"/>
  <c r="I31" i="1"/>
  <c r="H31" i="1"/>
  <c r="G31" i="1"/>
  <c r="F31" i="1"/>
  <c r="E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K33" i="2" l="1"/>
  <c r="K32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4" i="2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2" i="2"/>
  <c r="F2" i="2" s="1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4" i="2"/>
  <c r="AY7" i="2"/>
  <c r="AY10" i="2"/>
  <c r="AY14" i="2"/>
  <c r="AY18" i="2"/>
  <c r="AY22" i="2"/>
  <c r="AY27" i="2"/>
  <c r="AY30" i="2"/>
  <c r="AY31" i="2" l="1"/>
  <c r="AY13" i="2"/>
  <c r="AY16" i="2"/>
  <c r="AY12" i="2"/>
  <c r="AY25" i="2"/>
  <c r="AY15" i="2"/>
  <c r="AY11" i="2"/>
  <c r="AY28" i="2"/>
  <c r="AY23" i="2"/>
  <c r="AY8" i="2"/>
  <c r="AY20" i="2"/>
  <c r="AY24" i="2"/>
  <c r="AY19" i="2"/>
  <c r="AY29" i="2"/>
  <c r="AY26" i="2"/>
  <c r="AY21" i="2"/>
  <c r="AY17" i="2"/>
  <c r="AY9" i="2"/>
  <c r="AY6" i="2"/>
</calcChain>
</file>

<file path=xl/sharedStrings.xml><?xml version="1.0" encoding="utf-8"?>
<sst xmlns="http://schemas.openxmlformats.org/spreadsheetml/2006/main" count="199" uniqueCount="92">
  <si>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</si>
  <si>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</si>
  <si>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</si>
  <si>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</si>
  <si>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</si>
  <si>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</si>
  <si>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</si>
  <si>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</si>
  <si>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</si>
  <si>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</si>
  <si>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</si>
  <si>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</si>
  <si>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</si>
  <si>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</si>
  <si>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</si>
  <si>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</si>
  <si>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</si>
  <si>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</si>
  <si>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</si>
  <si>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</si>
  <si>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</si>
  <si>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</si>
  <si>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</si>
  <si>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</si>
  <si>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</si>
  <si>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</si>
  <si>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</si>
  <si>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</si>
  <si>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</si>
  <si>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</si>
  <si>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</si>
  <si>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</si>
  <si>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</si>
  <si>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</si>
  <si>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</si>
  <si>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</si>
  <si>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</si>
  <si>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</si>
  <si>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</si>
  <si>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</si>
  <si>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</si>
  <si>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</si>
  <si>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</si>
  <si>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</si>
  <si>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</si>
  <si>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</si>
  <si>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</si>
  <si>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</si>
  <si>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</si>
  <si>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</si>
  <si>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</si>
  <si>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</si>
  <si>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</si>
  <si>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 xml:space="preserve"> Filter + Weight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</si>
  <si>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</si>
  <si>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</si>
  <si>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</si>
  <si>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</si>
  <si>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</si>
  <si>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</si>
  <si>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</si>
  <si>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</si>
  <si>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</si>
  <si>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</si>
  <si>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</si>
  <si>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</si>
  <si>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</si>
  <si>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</si>
  <si>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</si>
  <si>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</si>
  <si>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</si>
  <si>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</si>
  <si>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</si>
  <si>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</si>
  <si>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</si>
  <si>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</si>
  <si>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</si>
  <si>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 xml:space="preserve"> 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</si>
  <si>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</si>
  <si>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</si>
  <si>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</si>
  <si>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</si>
  <si>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</si>
  <si>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</si>
  <si>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</si>
  <si>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</si>
  <si>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</si>
  <si>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</si>
  <si>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</si>
  <si>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</si>
  <si>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</si>
  <si>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College Creek Alliance Water Quality Survey, October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</si>
</sst>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5" fontId="0" fillId="0" borderId="0" xfId="0" applyNumberFormat="1" applyFill="1" applyAlignment="1">
      <alignment horizontal="center"/>
    </xf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3285214348206E-2"/>
          <c:y val="2.8252405949256341E-2"/>
          <c:w val="0.62930249343832023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1783377077865266"/>
                  <c:y val="-0.12121609798775153"/>
                </c:manualLayout>
              </c:layout>
              <c:numFmt formatCode="General" sourceLinked="0"/>
            </c:trendlineLbl>
          </c:trendline>
          <c:xVal>
            <c:numRef>
              <c:f>Work!$Z$5:$Z$10</c:f>
              <c:numCache>
                <c:formatCode>General</c:formatCode>
                <c:ptCount val="6"/>
                <c:pt idx="0">
                  <c:v>0</c:v>
                </c:pt>
                <c:pt idx="1">
                  <c:v>27</c:v>
                </c:pt>
                <c:pt idx="2">
                  <c:v>80</c:v>
                </c:pt>
                <c:pt idx="3">
                  <c:v>249</c:v>
                </c:pt>
                <c:pt idx="4">
                  <c:v>1207</c:v>
                </c:pt>
                <c:pt idx="5">
                  <c:v>2222</c:v>
                </c:pt>
              </c:numCache>
            </c:numRef>
          </c:xVal>
          <c:yVal>
            <c:numRef>
              <c:f>Work!$AA$5:$AA$10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47648"/>
        <c:axId val="131149184"/>
      </c:scatterChart>
      <c:valAx>
        <c:axId val="13114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149184"/>
        <c:crosses val="autoZero"/>
        <c:crossBetween val="midCat"/>
      </c:valAx>
      <c:valAx>
        <c:axId val="131149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147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0</c:v>
                </c:pt>
                <c:pt idx="1">
                  <c:v>20</c:v>
                </c:pt>
                <c:pt idx="2">
                  <c:v>39</c:v>
                </c:pt>
                <c:pt idx="3">
                  <c:v>99</c:v>
                </c:pt>
                <c:pt idx="4">
                  <c:v>205</c:v>
                </c:pt>
                <c:pt idx="5">
                  <c:v>304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66592"/>
        <c:axId val="131168128"/>
      </c:scatterChart>
      <c:valAx>
        <c:axId val="1311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168128"/>
        <c:crosses val="autoZero"/>
        <c:crossBetween val="midCat"/>
      </c:valAx>
      <c:valAx>
        <c:axId val="131168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11665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0</c:v>
                </c:pt>
                <c:pt idx="1">
                  <c:v>23</c:v>
                </c:pt>
                <c:pt idx="2">
                  <c:v>47</c:v>
                </c:pt>
                <c:pt idx="3">
                  <c:v>113</c:v>
                </c:pt>
                <c:pt idx="4">
                  <c:v>222</c:v>
                </c:pt>
                <c:pt idx="5">
                  <c:v>341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92704"/>
        <c:axId val="131194240"/>
      </c:scatterChart>
      <c:valAx>
        <c:axId val="1311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194240"/>
        <c:crosses val="autoZero"/>
        <c:crossBetween val="midCat"/>
      </c:valAx>
      <c:valAx>
        <c:axId val="131194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192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Work!$AM$5:$AM$9</c:f>
              <c:numCache>
                <c:formatCode>General</c:formatCode>
                <c:ptCount val="5"/>
                <c:pt idx="0">
                  <c:v>2</c:v>
                </c:pt>
                <c:pt idx="1">
                  <c:v>24</c:v>
                </c:pt>
                <c:pt idx="2">
                  <c:v>66</c:v>
                </c:pt>
                <c:pt idx="3">
                  <c:v>155</c:v>
                </c:pt>
                <c:pt idx="4">
                  <c:v>976</c:v>
                </c:pt>
              </c:numCache>
            </c:numRef>
          </c:xVal>
          <c:yVal>
            <c:numRef>
              <c:f>Work!$AN$5:$AN$9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422080"/>
        <c:axId val="131423616"/>
      </c:scatterChart>
      <c:valAx>
        <c:axId val="1314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423616"/>
        <c:crosses val="autoZero"/>
        <c:crossBetween val="midCat"/>
      </c:valAx>
      <c:valAx>
        <c:axId val="13142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422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11</xdr:row>
      <xdr:rowOff>152400</xdr:rowOff>
    </xdr:from>
    <xdr:to>
      <xdr:col>32</xdr:col>
      <xdr:colOff>514350</xdr:colOff>
      <xdr:row>26</xdr:row>
      <xdr:rowOff>38100</xdr:rowOff>
    </xdr:to>
    <xdr:graphicFrame macro="">
      <xdr:nvGraphicFramePr>
        <xdr:cNvPr id="14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600075</xdr:colOff>
      <xdr:row>10</xdr:row>
      <xdr:rowOff>95250</xdr:rowOff>
    </xdr:from>
    <xdr:to>
      <xdr:col>45</xdr:col>
      <xdr:colOff>295275</xdr:colOff>
      <xdr:row>24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workbookViewId="0"/>
  </sheetViews>
  <sheetFormatPr defaultRowHeight="15" x14ac:dyDescent="0.25"/>
  <cols>
    <col min="2" max="2" width="19.42578125" customWidth="1"/>
  </cols>
  <sheetData>
    <row r="1" spans="1:17" x14ac:dyDescent="0.25">
      <c r="A1" s="2" t="s">
        <v>91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41205</v>
      </c>
      <c r="E4" s="6">
        <v>12.9</v>
      </c>
      <c r="F4" s="7">
        <v>518</v>
      </c>
      <c r="G4" s="8">
        <v>7.15</v>
      </c>
      <c r="H4" s="7">
        <v>67.900000000000006</v>
      </c>
      <c r="I4" s="7">
        <v>0</v>
      </c>
      <c r="J4" s="8">
        <v>6.75</v>
      </c>
      <c r="K4" s="17">
        <v>0.99999999999944578</v>
      </c>
      <c r="L4" s="15">
        <v>0.34509999999999996</v>
      </c>
      <c r="M4" s="15">
        <v>0.26579999999999998</v>
      </c>
      <c r="N4" s="17">
        <v>14.0107</v>
      </c>
      <c r="O4" s="14">
        <v>2.5375000000000001</v>
      </c>
      <c r="P4" s="18">
        <f>(N4+O4)/M4</f>
        <v>62.258088788562837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41205</v>
      </c>
      <c r="E5" s="6">
        <v>12.6</v>
      </c>
      <c r="F5" s="7">
        <v>544</v>
      </c>
      <c r="G5" s="8">
        <v>6.48</v>
      </c>
      <c r="H5" s="7">
        <v>61</v>
      </c>
      <c r="I5" s="7">
        <v>0</v>
      </c>
      <c r="J5" s="8">
        <v>6.85</v>
      </c>
      <c r="K5" s="17">
        <v>1.4000000000002899</v>
      </c>
      <c r="L5" s="15">
        <v>0.37467999999999996</v>
      </c>
      <c r="M5" s="15">
        <v>0.31009999999999999</v>
      </c>
      <c r="N5" s="17">
        <v>3.6707000000000001</v>
      </c>
      <c r="O5" s="14">
        <v>1.044</v>
      </c>
      <c r="P5" s="18">
        <f t="shared" ref="P5:P27" si="0">(N5+O5)/M5</f>
        <v>15.203805224121254</v>
      </c>
      <c r="Q5" s="7">
        <v>120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41205</v>
      </c>
      <c r="E6" s="6">
        <v>12.4</v>
      </c>
      <c r="F6" s="7">
        <v>620</v>
      </c>
      <c r="G6" s="8">
        <v>5.29</v>
      </c>
      <c r="H6" s="7">
        <v>49.6</v>
      </c>
      <c r="I6" s="7">
        <v>66</v>
      </c>
      <c r="J6" s="8">
        <v>6.84</v>
      </c>
      <c r="K6" s="17">
        <v>2.2000000000002018</v>
      </c>
      <c r="L6" s="15">
        <v>0.88739999999999997</v>
      </c>
      <c r="M6" s="15">
        <v>0.66449999999999998</v>
      </c>
      <c r="N6" s="17">
        <v>11.5808</v>
      </c>
      <c r="O6" s="14">
        <v>2.5230000000000001</v>
      </c>
      <c r="P6" s="18">
        <f t="shared" si="0"/>
        <v>21.224680210684724</v>
      </c>
      <c r="Q6" s="7">
        <v>120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41205</v>
      </c>
      <c r="E7" s="6">
        <v>16.399999999999999</v>
      </c>
      <c r="F7" s="7">
        <v>261.10000000000002</v>
      </c>
      <c r="G7" s="8">
        <v>6.88</v>
      </c>
      <c r="H7" s="7">
        <v>70.7</v>
      </c>
      <c r="I7" s="7">
        <v>0</v>
      </c>
      <c r="J7" s="8">
        <v>6.86</v>
      </c>
      <c r="K7" s="17">
        <v>3.0555555555558356</v>
      </c>
      <c r="L7" s="15">
        <v>0.83536111111111111</v>
      </c>
      <c r="M7" s="15">
        <v>0.1772</v>
      </c>
      <c r="N7" s="17">
        <v>1.2408000000000001</v>
      </c>
      <c r="O7" s="14">
        <v>0.1305</v>
      </c>
      <c r="P7" s="18">
        <f t="shared" si="0"/>
        <v>7.7387133182844252</v>
      </c>
      <c r="Q7" s="7">
        <v>90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41205</v>
      </c>
      <c r="E8" s="6">
        <v>14.5</v>
      </c>
      <c r="F8" s="7">
        <v>44.4</v>
      </c>
      <c r="G8" s="8">
        <v>6.91</v>
      </c>
      <c r="H8" s="7">
        <v>68</v>
      </c>
      <c r="I8" s="7">
        <v>0</v>
      </c>
      <c r="J8" s="8">
        <v>6.78</v>
      </c>
      <c r="K8" s="17">
        <v>12.00000000000016</v>
      </c>
      <c r="L8" s="15">
        <v>0.78879999999999995</v>
      </c>
      <c r="M8" s="15">
        <v>0.75309999999999999</v>
      </c>
      <c r="N8" s="17">
        <v>1.3959000000000001</v>
      </c>
      <c r="O8" s="14">
        <v>0.20300000000000001</v>
      </c>
      <c r="P8" s="18">
        <f t="shared" si="0"/>
        <v>2.1230912229451602</v>
      </c>
      <c r="Q8" s="7">
        <v>67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41205</v>
      </c>
      <c r="E9" s="6">
        <v>13.1</v>
      </c>
      <c r="F9" s="7">
        <v>479.7</v>
      </c>
      <c r="G9" s="8">
        <v>7.04</v>
      </c>
      <c r="H9" s="7">
        <v>67.099999999999994</v>
      </c>
      <c r="I9" s="7">
        <v>0</v>
      </c>
      <c r="J9" s="8">
        <v>6.84</v>
      </c>
      <c r="K9" s="17">
        <v>1.4000000000002899</v>
      </c>
      <c r="L9" s="15">
        <v>0.99585999999999997</v>
      </c>
      <c r="M9" s="15">
        <v>0.57589999999999997</v>
      </c>
      <c r="N9" s="17">
        <v>16.337199999999999</v>
      </c>
      <c r="O9" s="14">
        <v>5.9160000000000004</v>
      </c>
      <c r="P9" s="18">
        <f t="shared" si="0"/>
        <v>38.640736238930373</v>
      </c>
      <c r="Q9" s="7">
        <v>120</v>
      </c>
    </row>
    <row r="10" spans="1:17" x14ac:dyDescent="0.25">
      <c r="A10" s="9">
        <v>7</v>
      </c>
      <c r="B10" s="3" t="s">
        <v>25</v>
      </c>
      <c r="C10" s="3" t="s">
        <v>18</v>
      </c>
      <c r="D10" s="13">
        <v>41205</v>
      </c>
      <c r="E10" s="6">
        <v>13.2</v>
      </c>
      <c r="F10" s="7">
        <v>931</v>
      </c>
      <c r="G10" s="8">
        <v>3.43</v>
      </c>
      <c r="H10" s="7">
        <v>32.6</v>
      </c>
      <c r="I10" s="7">
        <v>0</v>
      </c>
      <c r="J10" s="8">
        <v>6.71</v>
      </c>
      <c r="K10" s="17">
        <v>7.799999999999585</v>
      </c>
      <c r="L10" s="15">
        <v>0.57187999999999994</v>
      </c>
      <c r="M10" s="15">
        <v>0.13289999999999999</v>
      </c>
      <c r="N10" s="17">
        <v>35.104300000000002</v>
      </c>
      <c r="O10" s="14">
        <v>5.1475</v>
      </c>
      <c r="P10" s="18">
        <f t="shared" si="0"/>
        <v>302.8728367193379</v>
      </c>
      <c r="Q10" s="7">
        <v>84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41205</v>
      </c>
      <c r="E11" s="6">
        <v>20.3</v>
      </c>
      <c r="F11" s="7">
        <v>301.8</v>
      </c>
      <c r="G11" s="8">
        <v>5.51</v>
      </c>
      <c r="H11" s="7">
        <v>61</v>
      </c>
      <c r="I11" s="7">
        <v>33</v>
      </c>
      <c r="J11" s="8">
        <v>6.75</v>
      </c>
      <c r="K11" s="17">
        <v>6.7500000000009219</v>
      </c>
      <c r="L11" s="15">
        <v>1.1462249999999998</v>
      </c>
      <c r="M11" s="15">
        <v>0.13289999999999999</v>
      </c>
      <c r="N11" s="17">
        <v>11.839300000000001</v>
      </c>
      <c r="O11" s="14">
        <v>1.6385000000000001</v>
      </c>
      <c r="P11" s="18">
        <f t="shared" si="0"/>
        <v>101.4130925507901</v>
      </c>
      <c r="Q11" s="7">
        <v>86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41205</v>
      </c>
      <c r="E12" s="6">
        <v>23.3</v>
      </c>
      <c r="F12" s="7">
        <v>8300</v>
      </c>
      <c r="G12" s="8">
        <v>19.14</v>
      </c>
      <c r="H12" s="7">
        <v>200</v>
      </c>
      <c r="I12" s="7">
        <v>0</v>
      </c>
      <c r="J12" s="8">
        <v>6.94</v>
      </c>
      <c r="K12" s="18">
        <v>122.99999999999756</v>
      </c>
      <c r="L12" s="15">
        <v>17.9452</v>
      </c>
      <c r="M12" s="15">
        <v>4.6958000000000002</v>
      </c>
      <c r="N12" s="17">
        <v>16.802500000000002</v>
      </c>
      <c r="O12" s="14">
        <v>0.20300000000000001</v>
      </c>
      <c r="P12" s="18">
        <f t="shared" si="0"/>
        <v>3.6214276587588912</v>
      </c>
      <c r="Q12" s="7">
        <v>7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41205</v>
      </c>
      <c r="E13" s="6">
        <v>18.600000000000001</v>
      </c>
      <c r="F13" s="7">
        <v>14550</v>
      </c>
      <c r="G13" s="8">
        <v>8.61</v>
      </c>
      <c r="H13" s="7">
        <v>92.1</v>
      </c>
      <c r="I13" s="7">
        <v>0</v>
      </c>
      <c r="J13" s="8">
        <v>7</v>
      </c>
      <c r="K13" s="17">
        <v>36.400000000000432</v>
      </c>
      <c r="L13" s="15">
        <v>2.0903199999999997</v>
      </c>
      <c r="M13" s="15">
        <v>0.75309999999999999</v>
      </c>
      <c r="N13" s="17">
        <v>0.7238</v>
      </c>
      <c r="O13" s="14">
        <v>1.1020000000000001</v>
      </c>
      <c r="P13" s="18">
        <f t="shared" si="0"/>
        <v>2.4243792325056437</v>
      </c>
      <c r="Q13" s="7">
        <v>25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41205</v>
      </c>
      <c r="E14" s="6">
        <v>17.3</v>
      </c>
      <c r="F14" s="7">
        <v>245.4</v>
      </c>
      <c r="G14" s="8">
        <v>4.12</v>
      </c>
      <c r="H14" s="7">
        <v>42.8</v>
      </c>
      <c r="I14" s="7">
        <v>0</v>
      </c>
      <c r="J14" s="8">
        <v>6.94</v>
      </c>
      <c r="K14" s="17">
        <v>2.0000000000006679</v>
      </c>
      <c r="L14" s="15">
        <v>0.25635999999999998</v>
      </c>
      <c r="M14" s="15">
        <v>0.13289999999999999</v>
      </c>
      <c r="N14" s="17">
        <v>0.67210000000000003</v>
      </c>
      <c r="O14" s="14">
        <v>0.39150000000000001</v>
      </c>
      <c r="P14" s="18">
        <f t="shared" si="0"/>
        <v>8.003009781790821</v>
      </c>
      <c r="Q14" s="7">
        <v>120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41205</v>
      </c>
      <c r="E15" s="6">
        <v>17.600000000000001</v>
      </c>
      <c r="F15" s="7">
        <v>219.3</v>
      </c>
      <c r="G15" s="8">
        <v>9.58</v>
      </c>
      <c r="H15" s="7">
        <v>100.4</v>
      </c>
      <c r="I15" s="7">
        <v>0</v>
      </c>
      <c r="J15" s="8">
        <v>7.27</v>
      </c>
      <c r="K15" s="17">
        <v>2.2000000000002018</v>
      </c>
      <c r="L15" s="15">
        <v>0.26622000000000001</v>
      </c>
      <c r="M15" s="15">
        <v>0.13289999999999999</v>
      </c>
      <c r="N15" s="17">
        <v>1.0857000000000001</v>
      </c>
      <c r="O15" s="14">
        <v>8.7000000000000008E-2</v>
      </c>
      <c r="P15" s="18">
        <f t="shared" si="0"/>
        <v>8.8239277652370216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41205</v>
      </c>
      <c r="E16" s="6">
        <v>24.7</v>
      </c>
      <c r="F16" s="7">
        <v>10.68</v>
      </c>
      <c r="G16" s="8">
        <v>12.65</v>
      </c>
      <c r="H16" s="7">
        <v>152.80000000000001</v>
      </c>
      <c r="I16" s="7">
        <v>33</v>
      </c>
      <c r="J16" s="8">
        <v>7.26</v>
      </c>
      <c r="K16" s="17">
        <v>76.923076923075286</v>
      </c>
      <c r="L16" s="15">
        <v>6.295230769230769</v>
      </c>
      <c r="M16" s="15">
        <v>2.3035999999999999</v>
      </c>
      <c r="N16" s="17">
        <v>3.5156000000000001</v>
      </c>
      <c r="O16" s="14">
        <v>8.7000000000000008E-2</v>
      </c>
      <c r="P16" s="18">
        <f t="shared" si="0"/>
        <v>1.5638999826358744</v>
      </c>
      <c r="Q16" s="7">
        <v>12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41205</v>
      </c>
      <c r="E17" s="6">
        <v>20.2</v>
      </c>
      <c r="F17" s="7">
        <v>3849</v>
      </c>
      <c r="G17" s="8">
        <v>8.75</v>
      </c>
      <c r="H17" s="7">
        <v>96.5</v>
      </c>
      <c r="I17" s="7">
        <v>33</v>
      </c>
      <c r="J17" s="8">
        <v>7.06</v>
      </c>
      <c r="K17" s="17">
        <v>23.75000000000016</v>
      </c>
      <c r="L17" s="15">
        <v>7.2409374999999994</v>
      </c>
      <c r="M17" s="15">
        <v>2.2593000000000001</v>
      </c>
      <c r="N17" s="17">
        <v>22.799700000000001</v>
      </c>
      <c r="O17" s="14">
        <v>0.78300000000000003</v>
      </c>
      <c r="P17" s="18">
        <f t="shared" si="0"/>
        <v>10.438056035055107</v>
      </c>
      <c r="Q17" s="7">
        <v>19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41205</v>
      </c>
      <c r="E18" s="6">
        <v>13.5</v>
      </c>
      <c r="F18" s="7">
        <v>726</v>
      </c>
      <c r="G18" s="8">
        <v>7.59</v>
      </c>
      <c r="H18" s="7">
        <v>73</v>
      </c>
      <c r="I18" s="7">
        <v>0</v>
      </c>
      <c r="J18" s="8">
        <v>7.17</v>
      </c>
      <c r="K18" s="17">
        <v>2.3999999999997357</v>
      </c>
      <c r="L18" s="15">
        <v>0.73949999999999994</v>
      </c>
      <c r="M18" s="15">
        <v>0.57589999999999997</v>
      </c>
      <c r="N18" s="17">
        <v>21.3004</v>
      </c>
      <c r="O18" s="14">
        <v>0.59450000000000003</v>
      </c>
      <c r="P18" s="18">
        <f t="shared" si="0"/>
        <v>38.018579614516412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41205</v>
      </c>
      <c r="E19" s="6">
        <v>17.399999999999999</v>
      </c>
      <c r="F19" s="7">
        <v>1004</v>
      </c>
      <c r="G19" s="8">
        <v>7.14</v>
      </c>
      <c r="H19" s="7">
        <v>74.8</v>
      </c>
      <c r="I19" s="7">
        <v>0</v>
      </c>
      <c r="J19" s="8">
        <v>7.31</v>
      </c>
      <c r="K19" s="17">
        <v>13.500000000004064</v>
      </c>
      <c r="L19" s="15">
        <v>2.8840499999999998</v>
      </c>
      <c r="M19" s="15">
        <v>0.62019999999999997</v>
      </c>
      <c r="N19" s="17">
        <v>14.3726</v>
      </c>
      <c r="O19" s="14">
        <v>0.46400000000000002</v>
      </c>
      <c r="P19" s="18">
        <f t="shared" si="0"/>
        <v>23.922283134472753</v>
      </c>
      <c r="Q19" s="7">
        <v>31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41205</v>
      </c>
      <c r="E20" s="6">
        <v>19.600000000000001</v>
      </c>
      <c r="F20" s="7">
        <v>380.8</v>
      </c>
      <c r="G20" s="8">
        <v>9.33</v>
      </c>
      <c r="H20" s="7">
        <v>101.5</v>
      </c>
      <c r="I20" s="7">
        <v>33</v>
      </c>
      <c r="J20" s="8">
        <v>7.37</v>
      </c>
      <c r="K20" s="17">
        <v>4.5161290322589993</v>
      </c>
      <c r="L20" s="15">
        <v>0.84287096774193537</v>
      </c>
      <c r="M20" s="15">
        <v>0.1772</v>
      </c>
      <c r="N20" s="17">
        <v>2.4298999999999999</v>
      </c>
      <c r="O20" s="14">
        <v>0.26100000000000001</v>
      </c>
      <c r="P20" s="18">
        <f t="shared" si="0"/>
        <v>15.18566591422122</v>
      </c>
      <c r="Q20" s="7">
        <v>71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41205</v>
      </c>
      <c r="E21" s="6">
        <v>15.4</v>
      </c>
      <c r="F21" s="7">
        <v>992</v>
      </c>
      <c r="G21" s="8">
        <v>7.33</v>
      </c>
      <c r="H21" s="7">
        <v>73</v>
      </c>
      <c r="I21" s="7">
        <v>33</v>
      </c>
      <c r="J21" s="8">
        <v>7.25</v>
      </c>
      <c r="K21" s="17">
        <v>5.5999999999993832</v>
      </c>
      <c r="L21" s="15">
        <v>1.54802</v>
      </c>
      <c r="M21" s="15">
        <v>2.0377999999999998</v>
      </c>
      <c r="N21" s="17">
        <v>15.354900000000001</v>
      </c>
      <c r="O21" s="14">
        <v>1.4645000000000001</v>
      </c>
      <c r="P21" s="18">
        <f t="shared" si="0"/>
        <v>8.253704975954463</v>
      </c>
      <c r="Q21" s="7">
        <v>75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41205</v>
      </c>
      <c r="E22" s="6">
        <v>18.600000000000001</v>
      </c>
      <c r="F22" s="7">
        <v>7970</v>
      </c>
      <c r="G22" s="8">
        <v>9.41</v>
      </c>
      <c r="H22" s="7">
        <v>100.7</v>
      </c>
      <c r="I22" s="7">
        <v>0</v>
      </c>
      <c r="J22" s="8">
        <v>6.82</v>
      </c>
      <c r="K22" s="17">
        <v>49.47368421052321</v>
      </c>
      <c r="L22" s="15">
        <v>6.3571052631578953</v>
      </c>
      <c r="M22" s="15">
        <v>1.5505</v>
      </c>
      <c r="N22" s="17">
        <v>2.5333000000000001</v>
      </c>
      <c r="O22" s="14">
        <v>1.3775000000000002</v>
      </c>
      <c r="P22" s="18">
        <f t="shared" si="0"/>
        <v>2.522283134472751</v>
      </c>
      <c r="Q22" s="7">
        <v>14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41205</v>
      </c>
      <c r="E23" s="6">
        <v>18.399999999999999</v>
      </c>
      <c r="F23" s="7">
        <v>272.8</v>
      </c>
      <c r="G23" s="8">
        <v>6.42</v>
      </c>
      <c r="H23" s="7">
        <v>68.099999999999994</v>
      </c>
      <c r="I23" s="7">
        <v>0</v>
      </c>
      <c r="J23" s="8">
        <v>6.94</v>
      </c>
      <c r="K23" s="17">
        <v>4.3902439024396243</v>
      </c>
      <c r="L23" s="15">
        <v>1.0821951219512194</v>
      </c>
      <c r="M23" s="15">
        <v>0.2215</v>
      </c>
      <c r="N23" s="17">
        <v>13.7005</v>
      </c>
      <c r="O23" s="14">
        <v>3.8425000000000002</v>
      </c>
      <c r="P23" s="18">
        <f t="shared" si="0"/>
        <v>79.20090293453724</v>
      </c>
      <c r="Q23" s="7">
        <v>64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41205</v>
      </c>
      <c r="E24" s="6">
        <v>15.5</v>
      </c>
      <c r="F24" s="7">
        <v>302.60000000000002</v>
      </c>
      <c r="G24" s="8">
        <v>7.71</v>
      </c>
      <c r="H24" s="7">
        <v>77</v>
      </c>
      <c r="I24" s="7">
        <v>0</v>
      </c>
      <c r="J24" s="8">
        <v>6.71</v>
      </c>
      <c r="K24" s="17">
        <v>3.8000000000000256</v>
      </c>
      <c r="L24" s="15">
        <v>1.2226399999999999</v>
      </c>
      <c r="M24" s="15">
        <v>0.57589999999999997</v>
      </c>
      <c r="N24" s="17">
        <v>5.17</v>
      </c>
      <c r="O24" s="14">
        <v>0.59450000000000003</v>
      </c>
      <c r="P24" s="18">
        <f t="shared" si="0"/>
        <v>10.009550269143949</v>
      </c>
      <c r="Q24" s="7">
        <v>72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41205</v>
      </c>
      <c r="E25" s="6">
        <v>17.100000000000001</v>
      </c>
      <c r="F25" s="7">
        <v>575</v>
      </c>
      <c r="G25" s="8">
        <v>7.7</v>
      </c>
      <c r="H25" s="7">
        <v>80.3</v>
      </c>
      <c r="I25" s="7">
        <v>0</v>
      </c>
      <c r="J25" s="8">
        <v>6.91</v>
      </c>
      <c r="K25" s="17">
        <v>1.5999999999998238</v>
      </c>
      <c r="L25" s="15">
        <v>0.46342</v>
      </c>
      <c r="M25" s="15">
        <v>0.2215</v>
      </c>
      <c r="N25" s="17">
        <v>25.953400000000002</v>
      </c>
      <c r="O25" s="14">
        <v>4.4225000000000003</v>
      </c>
      <c r="P25" s="18">
        <f t="shared" si="0"/>
        <v>137.1372460496614</v>
      </c>
      <c r="Q25" s="7">
        <v>120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41205</v>
      </c>
      <c r="E26" s="6">
        <v>17.899999999999999</v>
      </c>
      <c r="F26" s="7">
        <v>7830</v>
      </c>
      <c r="G26" s="8">
        <v>7.82</v>
      </c>
      <c r="H26" s="7">
        <v>82.3</v>
      </c>
      <c r="I26" s="7">
        <v>0</v>
      </c>
      <c r="J26" s="8">
        <v>6.79</v>
      </c>
      <c r="K26" s="17">
        <v>41.999999999999815</v>
      </c>
      <c r="L26" s="15">
        <v>3.9193500000000006</v>
      </c>
      <c r="M26" s="15">
        <v>0.70879999999999999</v>
      </c>
      <c r="N26" s="17">
        <v>3.2054</v>
      </c>
      <c r="O26" s="14">
        <v>0.42050000000000004</v>
      </c>
      <c r="P26" s="18">
        <f t="shared" si="0"/>
        <v>5.1155474040632054</v>
      </c>
      <c r="Q26" s="7">
        <v>16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41205</v>
      </c>
      <c r="E27" s="6">
        <v>24.2</v>
      </c>
      <c r="F27" s="7">
        <v>1591</v>
      </c>
      <c r="G27" s="8">
        <v>7.06</v>
      </c>
      <c r="H27" s="7">
        <v>84</v>
      </c>
      <c r="I27" s="7">
        <v>33</v>
      </c>
      <c r="J27" s="8">
        <v>7.66</v>
      </c>
      <c r="K27" s="17">
        <v>3.0000000000001137</v>
      </c>
      <c r="L27" s="15">
        <v>0.18733999999999998</v>
      </c>
      <c r="M27" s="15">
        <v>4.6071999999999997</v>
      </c>
      <c r="N27" s="17">
        <v>7.7033000000000005</v>
      </c>
      <c r="O27" s="14">
        <v>2.6970000000000001</v>
      </c>
      <c r="P27" s="18">
        <f t="shared" si="0"/>
        <v>2.2574014585865605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0">
        <f>AVERAGE(E4:E27)</f>
        <v>17.279166666666665</v>
      </c>
      <c r="F28" s="11">
        <f>AVERAGE(F4:F27)</f>
        <v>2188.2741666666666</v>
      </c>
      <c r="G28" s="12">
        <f t="shared" ref="G28:Q28" si="1">AVERAGE(G4:G27)</f>
        <v>7.8770833333333341</v>
      </c>
      <c r="H28" s="11">
        <f t="shared" si="1"/>
        <v>82.383333333333326</v>
      </c>
      <c r="I28" s="11">
        <f t="shared" si="1"/>
        <v>11</v>
      </c>
      <c r="J28" s="12">
        <f t="shared" si="1"/>
        <v>6.9908333333333337</v>
      </c>
      <c r="K28" s="10">
        <f>AVERAGE(K4:K27)</f>
        <v>17.923278734327333</v>
      </c>
      <c r="L28" s="12">
        <f>AVERAGE(L4:L27)</f>
        <v>2.4702527388830386</v>
      </c>
      <c r="M28" s="12">
        <f>AVERAGE(M5:M27)</f>
        <v>1.0574217391304346</v>
      </c>
      <c r="N28" s="10">
        <f t="shared" si="1"/>
        <v>10.520950000000001</v>
      </c>
      <c r="O28" s="10">
        <f t="shared" si="1"/>
        <v>1.5805</v>
      </c>
      <c r="P28" s="11">
        <f t="shared" si="1"/>
        <v>37.832204567469581</v>
      </c>
      <c r="Q28" s="11">
        <f t="shared" si="1"/>
        <v>75.541666666666671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15.02222222222222</v>
      </c>
      <c r="F29" s="11">
        <f t="shared" ref="F29:Q29" si="2">AVERAGE(F4,F5,F6,F9,F10,F18,F21,F24,F25)</f>
        <v>632.0333333333333</v>
      </c>
      <c r="G29" s="12">
        <f t="shared" si="2"/>
        <v>6.6355555555555563</v>
      </c>
      <c r="H29" s="11">
        <f t="shared" si="2"/>
        <v>64.611111111111114</v>
      </c>
      <c r="I29" s="11">
        <f t="shared" si="2"/>
        <v>11</v>
      </c>
      <c r="J29" s="12">
        <f t="shared" si="2"/>
        <v>6.8922222222222222</v>
      </c>
      <c r="K29" s="10">
        <f t="shared" si="2"/>
        <v>3.0222222222220867</v>
      </c>
      <c r="L29" s="12">
        <f t="shared" si="2"/>
        <v>0.79427777777777786</v>
      </c>
      <c r="M29" s="12">
        <f>AVERAGE(M27,M5,M6,M9,M10,M18,M21,M24,M25)</f>
        <v>1.0779666666666667</v>
      </c>
      <c r="N29" s="10">
        <f t="shared" si="2"/>
        <v>16.498044444444442</v>
      </c>
      <c r="O29" s="10">
        <f t="shared" si="2"/>
        <v>2.6937777777777776</v>
      </c>
      <c r="P29" s="11">
        <f t="shared" si="2"/>
        <v>70.402136454545925</v>
      </c>
      <c r="Q29" s="11">
        <f t="shared" si="2"/>
        <v>105.66666666666667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17.074999999999999</v>
      </c>
      <c r="F30" s="11">
        <f t="shared" ref="F30:Q30" si="3">AVERAGE(F7,F8,F11,F14,F15,F19,F20,F23)</f>
        <v>341.20000000000005</v>
      </c>
      <c r="G30" s="12">
        <f t="shared" si="3"/>
        <v>6.9862500000000001</v>
      </c>
      <c r="H30" s="11">
        <f t="shared" si="3"/>
        <v>73.412500000000009</v>
      </c>
      <c r="I30" s="11">
        <f t="shared" si="3"/>
        <v>8.25</v>
      </c>
      <c r="J30" s="12">
        <f t="shared" si="3"/>
        <v>7.0274999999999999</v>
      </c>
      <c r="K30" s="10">
        <f t="shared" si="3"/>
        <v>6.0514910612825599</v>
      </c>
      <c r="L30" s="12">
        <f t="shared" si="3"/>
        <v>1.0127602751005331</v>
      </c>
      <c r="M30" s="12">
        <f t="shared" si="3"/>
        <v>0.29348749999999996</v>
      </c>
      <c r="N30" s="10">
        <f t="shared" si="3"/>
        <v>5.8420999999999994</v>
      </c>
      <c r="O30" s="10">
        <f t="shared" si="3"/>
        <v>0.87725000000000009</v>
      </c>
      <c r="P30" s="11">
        <f t="shared" si="3"/>
        <v>30.801335827784847</v>
      </c>
      <c r="Q30" s="11">
        <f t="shared" si="3"/>
        <v>81.125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20.45</v>
      </c>
      <c r="F31" s="11">
        <f t="shared" ref="F31:Q31" si="4">AVERAGE(F12,F13,F16,F17,F22,F26)</f>
        <v>7084.9466666666667</v>
      </c>
      <c r="G31" s="12">
        <f t="shared" si="4"/>
        <v>11.063333333333333</v>
      </c>
      <c r="H31" s="11">
        <f t="shared" si="4"/>
        <v>120.73333333333335</v>
      </c>
      <c r="I31" s="11">
        <f t="shared" si="4"/>
        <v>11</v>
      </c>
      <c r="J31" s="12">
        <f t="shared" si="4"/>
        <v>6.9783333333333326</v>
      </c>
      <c r="K31" s="10">
        <f t="shared" si="4"/>
        <v>58.591126855599413</v>
      </c>
      <c r="L31" s="12">
        <f t="shared" si="4"/>
        <v>7.3080239220647778</v>
      </c>
      <c r="M31" s="12">
        <f t="shared" si="4"/>
        <v>2.0451833333333331</v>
      </c>
      <c r="N31" s="10">
        <f t="shared" si="4"/>
        <v>8.2633833333333317</v>
      </c>
      <c r="O31" s="10">
        <f t="shared" si="4"/>
        <v>0.66216666666666668</v>
      </c>
      <c r="P31" s="11">
        <f t="shared" si="4"/>
        <v>4.2809322412485784</v>
      </c>
      <c r="Q31" s="11">
        <f t="shared" si="4"/>
        <v>15.5</v>
      </c>
    </row>
    <row r="35" spans="2:8" x14ac:dyDescent="0.25">
      <c r="B35" s="3" t="s">
        <v>57</v>
      </c>
      <c r="C35" s="3"/>
      <c r="D35" s="3"/>
      <c r="F35" s="3"/>
      <c r="G35" s="3"/>
      <c r="H35" s="3"/>
    </row>
    <row r="36" spans="2:8" x14ac:dyDescent="0.25">
      <c r="B36" s="3" t="s">
        <v>58</v>
      </c>
      <c r="C36" s="3"/>
      <c r="D36" s="3"/>
      <c r="E36" s="3"/>
      <c r="F36" s="3"/>
      <c r="G36" s="3"/>
      <c r="H36" s="3"/>
    </row>
    <row r="37" spans="2:8" x14ac:dyDescent="0.25">
      <c r="B37" s="3" t="s">
        <v>59</v>
      </c>
      <c r="C37" s="3"/>
      <c r="D37" s="3"/>
      <c r="E37" s="3"/>
      <c r="F37" s="3"/>
      <c r="G37" s="3"/>
      <c r="H37" s="3"/>
    </row>
    <row r="38" spans="2:8" x14ac:dyDescent="0.25">
      <c r="B38" s="3" t="s">
        <v>60</v>
      </c>
      <c r="C38" s="3"/>
      <c r="D38" s="3"/>
      <c r="E38" s="3"/>
      <c r="F38" s="3"/>
      <c r="G38" s="3" t="s">
        <v>61</v>
      </c>
      <c r="H38" s="3"/>
    </row>
    <row r="39" spans="2:8" x14ac:dyDescent="0.25">
      <c r="B39" s="3" t="s">
        <v>62</v>
      </c>
      <c r="C39" s="3"/>
      <c r="D39" s="3"/>
      <c r="E39" s="3"/>
      <c r="F39" s="3"/>
      <c r="G39" s="3"/>
      <c r="H39" s="3"/>
    </row>
    <row r="40" spans="2:8" x14ac:dyDescent="0.25">
      <c r="B40" s="3" t="s">
        <v>63</v>
      </c>
      <c r="C40" s="3"/>
      <c r="D40" s="3"/>
      <c r="E40" s="3"/>
      <c r="F40" s="3" t="s">
        <v>64</v>
      </c>
      <c r="G40" s="3"/>
      <c r="H40" s="3"/>
    </row>
    <row r="41" spans="2:8" x14ac:dyDescent="0.25">
      <c r="B41" s="3" t="s">
        <v>65</v>
      </c>
      <c r="C41" s="3"/>
      <c r="D41" s="3"/>
      <c r="E41" s="3"/>
      <c r="F41" s="3" t="s">
        <v>66</v>
      </c>
      <c r="G41" s="3"/>
      <c r="H41" s="3"/>
    </row>
    <row r="42" spans="2:8" x14ac:dyDescent="0.25">
      <c r="B42" s="3" t="s">
        <v>67</v>
      </c>
      <c r="C42" s="3"/>
      <c r="D42" s="3"/>
      <c r="E42" s="3"/>
      <c r="F42" s="3"/>
      <c r="G42" s="3"/>
      <c r="H42" s="3"/>
    </row>
    <row r="43" spans="2:8" x14ac:dyDescent="0.25">
      <c r="B43" s="3" t="s">
        <v>68</v>
      </c>
      <c r="C43" s="3"/>
      <c r="D43" s="3"/>
      <c r="E43" s="3"/>
      <c r="F43" s="3"/>
      <c r="G43" s="3"/>
      <c r="H43" s="3"/>
    </row>
    <row r="44" spans="2:8" x14ac:dyDescent="0.25">
      <c r="B44" s="3" t="s">
        <v>69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workbookViewId="0">
      <selection activeCell="M31" sqref="M31"/>
    </sheetView>
  </sheetViews>
  <sheetFormatPr defaultRowHeight="15" x14ac:dyDescent="0.25"/>
  <cols>
    <col min="1" max="1" width="9.140625" style="19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9.5703125" style="19" bestFit="1" customWidth="1"/>
    <col min="7" max="7" width="10.5703125" style="19" bestFit="1" customWidth="1"/>
    <col min="8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53</v>
      </c>
      <c r="D1" s="19" t="s">
        <v>54</v>
      </c>
      <c r="E1" s="19" t="s">
        <v>78</v>
      </c>
      <c r="F1" s="19" t="s">
        <v>55</v>
      </c>
      <c r="I1" s="20" t="s">
        <v>84</v>
      </c>
      <c r="K1" s="21" t="s">
        <v>86</v>
      </c>
      <c r="V1" s="20" t="s">
        <v>84</v>
      </c>
      <c r="X1" s="21" t="s">
        <v>87</v>
      </c>
      <c r="AI1" s="20" t="s">
        <v>84</v>
      </c>
      <c r="AL1" s="21" t="s">
        <v>88</v>
      </c>
      <c r="AV1" s="20" t="s">
        <v>85</v>
      </c>
    </row>
    <row r="2" spans="1:54" x14ac:dyDescent="0.25">
      <c r="A2" s="19">
        <v>1</v>
      </c>
      <c r="B2" s="19">
        <v>4.7225999999999999</v>
      </c>
      <c r="C2" s="19">
        <v>4.7230999999999996</v>
      </c>
      <c r="D2" s="19">
        <v>500</v>
      </c>
      <c r="E2" s="22">
        <f>1000/D2</f>
        <v>2</v>
      </c>
      <c r="F2" s="23">
        <f>((C2-B2)*1000)*E2</f>
        <v>0.99999999999944578</v>
      </c>
      <c r="G2" s="24"/>
    </row>
    <row r="3" spans="1:54" x14ac:dyDescent="0.25">
      <c r="A3" s="19">
        <v>2</v>
      </c>
      <c r="B3" s="25">
        <v>5.1921999999999997</v>
      </c>
      <c r="C3" s="25">
        <v>5.1928999999999998</v>
      </c>
      <c r="D3" s="19">
        <v>500</v>
      </c>
      <c r="E3" s="22">
        <f t="shared" ref="E3:E29" si="0">1000/D3</f>
        <v>2</v>
      </c>
      <c r="F3" s="23">
        <f t="shared" ref="F3:F29" si="1">((C3-B3)*1000)*E3</f>
        <v>1.4000000000002899</v>
      </c>
      <c r="G3" s="24"/>
      <c r="I3" s="19" t="s">
        <v>47</v>
      </c>
      <c r="J3" s="19" t="s">
        <v>52</v>
      </c>
      <c r="K3" s="19" t="s">
        <v>90</v>
      </c>
      <c r="M3" s="19" t="s">
        <v>49</v>
      </c>
      <c r="V3" s="19" t="s">
        <v>47</v>
      </c>
      <c r="W3" s="19" t="s">
        <v>52</v>
      </c>
      <c r="X3" s="19" t="s">
        <v>90</v>
      </c>
      <c r="Z3" s="19" t="s">
        <v>83</v>
      </c>
      <c r="AI3" s="19" t="s">
        <v>47</v>
      </c>
      <c r="AJ3" s="19" t="s">
        <v>52</v>
      </c>
      <c r="AK3" s="19" t="s">
        <v>90</v>
      </c>
      <c r="AM3" s="19" t="s">
        <v>89</v>
      </c>
      <c r="AV3" s="19" t="s">
        <v>47</v>
      </c>
      <c r="AW3" s="19" t="s">
        <v>52</v>
      </c>
      <c r="AX3" s="19" t="s">
        <v>90</v>
      </c>
      <c r="AY3" s="19" t="s">
        <v>56</v>
      </c>
      <c r="BA3" s="19" t="s">
        <v>56</v>
      </c>
    </row>
    <row r="4" spans="1:54" x14ac:dyDescent="0.25">
      <c r="A4" s="19">
        <v>3</v>
      </c>
      <c r="B4" s="25">
        <v>5.1920000000000002</v>
      </c>
      <c r="C4" s="25">
        <v>5.1931000000000003</v>
      </c>
      <c r="D4" s="19">
        <v>500</v>
      </c>
      <c r="E4" s="22">
        <f t="shared" si="0"/>
        <v>2</v>
      </c>
      <c r="F4" s="23">
        <f t="shared" si="1"/>
        <v>2.2000000000002018</v>
      </c>
      <c r="G4" s="24"/>
      <c r="I4" s="19">
        <v>1</v>
      </c>
      <c r="J4" s="19">
        <v>6</v>
      </c>
      <c r="K4" s="22">
        <f>0.0443*J4</f>
        <v>0.26579999999999998</v>
      </c>
      <c r="M4" s="19" t="s">
        <v>50</v>
      </c>
      <c r="N4" s="19" t="s">
        <v>51</v>
      </c>
      <c r="V4" s="19">
        <v>1</v>
      </c>
      <c r="W4" s="19">
        <v>175</v>
      </c>
      <c r="X4" s="22">
        <f>W4*0.0145</f>
        <v>2.5375000000000001</v>
      </c>
      <c r="Z4" s="19" t="s">
        <v>50</v>
      </c>
      <c r="AA4" s="19" t="s">
        <v>51</v>
      </c>
      <c r="AI4" s="19">
        <v>1</v>
      </c>
      <c r="AJ4" s="19">
        <v>271</v>
      </c>
      <c r="AK4" s="19">
        <f>0.0517*AJ4</f>
        <v>14.0107</v>
      </c>
      <c r="AM4" s="19" t="s">
        <v>50</v>
      </c>
      <c r="AN4" s="19" t="s">
        <v>51</v>
      </c>
      <c r="AV4" s="19">
        <v>1</v>
      </c>
      <c r="AW4" s="19">
        <v>35</v>
      </c>
      <c r="AX4" s="24">
        <f>AW4*10*0.0493</f>
        <v>17.254999999999999</v>
      </c>
      <c r="AY4" s="19">
        <f t="shared" ref="AY4:AY31" si="2">AX4*0.01*E2</f>
        <v>0.34509999999999996</v>
      </c>
      <c r="BA4" s="19" t="s">
        <v>50</v>
      </c>
      <c r="BB4" s="19" t="s">
        <v>51</v>
      </c>
    </row>
    <row r="5" spans="1:54" x14ac:dyDescent="0.25">
      <c r="A5" s="19">
        <v>4</v>
      </c>
      <c r="B5" s="25">
        <v>5.1760000000000002</v>
      </c>
      <c r="C5" s="25">
        <v>5.1771000000000003</v>
      </c>
      <c r="D5" s="19">
        <v>360</v>
      </c>
      <c r="E5" s="22">
        <f t="shared" si="0"/>
        <v>2.7777777777777777</v>
      </c>
      <c r="F5" s="23">
        <f t="shared" si="1"/>
        <v>3.0555555555558356</v>
      </c>
      <c r="G5" s="24"/>
      <c r="I5" s="19">
        <v>2</v>
      </c>
      <c r="J5" s="19">
        <v>7</v>
      </c>
      <c r="K5" s="22">
        <f t="shared" ref="K5:K33" si="3">0.0443*J5</f>
        <v>0.31009999999999999</v>
      </c>
      <c r="M5" s="19">
        <v>0</v>
      </c>
      <c r="N5" s="19">
        <v>0</v>
      </c>
      <c r="V5" s="19">
        <v>2</v>
      </c>
      <c r="W5" s="19">
        <v>72</v>
      </c>
      <c r="X5" s="22">
        <f t="shared" ref="X5:X33" si="4">W5*0.0145</f>
        <v>1.044</v>
      </c>
      <c r="Z5" s="19">
        <v>0</v>
      </c>
      <c r="AA5" s="19">
        <v>0</v>
      </c>
      <c r="AI5" s="19">
        <v>2</v>
      </c>
      <c r="AJ5" s="19">
        <v>71</v>
      </c>
      <c r="AK5" s="19">
        <f t="shared" ref="AK5:AK33" si="5">0.0517*AJ5</f>
        <v>3.6707000000000001</v>
      </c>
      <c r="AM5" s="19">
        <v>2</v>
      </c>
      <c r="AN5" s="19">
        <v>0</v>
      </c>
      <c r="AV5" s="19">
        <v>2</v>
      </c>
      <c r="AW5" s="19">
        <v>38</v>
      </c>
      <c r="AX5" s="24">
        <f t="shared" ref="AX5:AX31" si="6">AW5*10*0.0493</f>
        <v>18.733999999999998</v>
      </c>
      <c r="AY5" s="19">
        <f t="shared" si="2"/>
        <v>0.37467999999999996</v>
      </c>
      <c r="BA5" s="19">
        <v>0</v>
      </c>
      <c r="BB5" s="19">
        <v>0</v>
      </c>
    </row>
    <row r="6" spans="1:54" x14ac:dyDescent="0.25">
      <c r="A6" s="19">
        <v>5</v>
      </c>
      <c r="B6" s="25">
        <v>3.3292000000000002</v>
      </c>
      <c r="C6" s="25">
        <v>3.3328000000000002</v>
      </c>
      <c r="D6" s="19">
        <v>300</v>
      </c>
      <c r="E6" s="22">
        <f t="shared" si="0"/>
        <v>3.3333333333333335</v>
      </c>
      <c r="F6" s="23">
        <f t="shared" si="1"/>
        <v>12.00000000000016</v>
      </c>
      <c r="G6" s="24"/>
      <c r="I6" s="19">
        <v>3</v>
      </c>
      <c r="J6" s="19">
        <v>15</v>
      </c>
      <c r="K6" s="22">
        <f t="shared" si="3"/>
        <v>0.66449999999999998</v>
      </c>
      <c r="M6" s="19">
        <v>23</v>
      </c>
      <c r="N6" s="19">
        <v>1</v>
      </c>
      <c r="V6" s="19">
        <v>3</v>
      </c>
      <c r="W6" s="19">
        <v>174</v>
      </c>
      <c r="X6" s="22">
        <f t="shared" si="4"/>
        <v>2.5230000000000001</v>
      </c>
      <c r="Z6" s="19">
        <v>27</v>
      </c>
      <c r="AA6" s="19">
        <v>2</v>
      </c>
      <c r="AI6" s="19">
        <v>3</v>
      </c>
      <c r="AJ6" s="19">
        <v>224</v>
      </c>
      <c r="AK6" s="19">
        <f t="shared" si="5"/>
        <v>11.5808</v>
      </c>
      <c r="AM6" s="19">
        <v>24</v>
      </c>
      <c r="AN6" s="19">
        <v>2</v>
      </c>
      <c r="AV6" s="19">
        <v>3</v>
      </c>
      <c r="AW6" s="19">
        <v>90</v>
      </c>
      <c r="AX6" s="24">
        <f t="shared" si="6"/>
        <v>44.37</v>
      </c>
      <c r="AY6" s="19">
        <f t="shared" si="2"/>
        <v>0.88739999999999997</v>
      </c>
      <c r="BA6" s="19">
        <v>20</v>
      </c>
      <c r="BB6" s="19">
        <v>1</v>
      </c>
    </row>
    <row r="7" spans="1:54" x14ac:dyDescent="0.25">
      <c r="A7" s="19">
        <v>6</v>
      </c>
      <c r="B7" s="25">
        <v>5.0035999999999996</v>
      </c>
      <c r="C7" s="25">
        <v>5.0042999999999997</v>
      </c>
      <c r="D7" s="19">
        <v>500</v>
      </c>
      <c r="E7" s="22">
        <f t="shared" si="0"/>
        <v>2</v>
      </c>
      <c r="F7" s="23">
        <f t="shared" si="1"/>
        <v>1.4000000000002899</v>
      </c>
      <c r="G7" s="24"/>
      <c r="I7" s="19">
        <v>4</v>
      </c>
      <c r="J7" s="19">
        <v>4</v>
      </c>
      <c r="K7" s="22">
        <f t="shared" si="3"/>
        <v>0.1772</v>
      </c>
      <c r="M7" s="19">
        <v>47</v>
      </c>
      <c r="N7" s="19">
        <v>2</v>
      </c>
      <c r="V7" s="19">
        <v>4</v>
      </c>
      <c r="W7" s="19">
        <v>9</v>
      </c>
      <c r="X7" s="22">
        <f t="shared" si="4"/>
        <v>0.1305</v>
      </c>
      <c r="Z7" s="19">
        <v>80</v>
      </c>
      <c r="AA7" s="19">
        <v>5</v>
      </c>
      <c r="AI7" s="19">
        <v>4</v>
      </c>
      <c r="AJ7" s="19">
        <v>24</v>
      </c>
      <c r="AK7" s="19">
        <f t="shared" si="5"/>
        <v>1.2408000000000001</v>
      </c>
      <c r="AM7" s="19">
        <v>66</v>
      </c>
      <c r="AN7" s="19">
        <v>5</v>
      </c>
      <c r="AV7" s="19">
        <v>4</v>
      </c>
      <c r="AW7" s="19">
        <v>61</v>
      </c>
      <c r="AX7" s="24">
        <f t="shared" si="6"/>
        <v>30.072999999999997</v>
      </c>
      <c r="AY7" s="19">
        <f t="shared" si="2"/>
        <v>0.83536111111111111</v>
      </c>
      <c r="BA7" s="19">
        <v>39</v>
      </c>
      <c r="BB7" s="19">
        <v>2</v>
      </c>
    </row>
    <row r="8" spans="1:54" x14ac:dyDescent="0.25">
      <c r="A8" s="19">
        <v>7</v>
      </c>
      <c r="B8" s="25">
        <v>5.1783000000000001</v>
      </c>
      <c r="C8" s="25">
        <v>5.1821999999999999</v>
      </c>
      <c r="D8" s="19">
        <v>500</v>
      </c>
      <c r="E8" s="22">
        <f t="shared" si="0"/>
        <v>2</v>
      </c>
      <c r="F8" s="23">
        <f t="shared" si="1"/>
        <v>7.799999999999585</v>
      </c>
      <c r="G8" s="24"/>
      <c r="I8" s="19">
        <v>5</v>
      </c>
      <c r="J8" s="19">
        <v>17</v>
      </c>
      <c r="K8" s="22">
        <f t="shared" si="3"/>
        <v>0.75309999999999999</v>
      </c>
      <c r="M8" s="19">
        <v>113</v>
      </c>
      <c r="N8" s="19">
        <v>5</v>
      </c>
      <c r="V8" s="19">
        <v>5</v>
      </c>
      <c r="W8" s="19">
        <v>14</v>
      </c>
      <c r="X8" s="22">
        <f t="shared" si="4"/>
        <v>0.20300000000000001</v>
      </c>
      <c r="Z8" s="19">
        <v>249</v>
      </c>
      <c r="AA8" s="19">
        <v>10</v>
      </c>
      <c r="AI8" s="19">
        <v>5</v>
      </c>
      <c r="AJ8" s="19">
        <v>27</v>
      </c>
      <c r="AK8" s="19">
        <f t="shared" si="5"/>
        <v>1.3959000000000001</v>
      </c>
      <c r="AM8" s="19">
        <v>155</v>
      </c>
      <c r="AN8" s="19">
        <v>10</v>
      </c>
      <c r="AV8" s="19">
        <v>5</v>
      </c>
      <c r="AW8" s="19">
        <v>48</v>
      </c>
      <c r="AX8" s="24">
        <f t="shared" si="6"/>
        <v>23.663999999999998</v>
      </c>
      <c r="AY8" s="19">
        <f t="shared" si="2"/>
        <v>0.78879999999999995</v>
      </c>
      <c r="BA8" s="19">
        <v>99</v>
      </c>
      <c r="BB8" s="19">
        <v>5</v>
      </c>
    </row>
    <row r="9" spans="1:54" x14ac:dyDescent="0.25">
      <c r="A9" s="19">
        <v>8</v>
      </c>
      <c r="B9" s="25">
        <v>3.3605999999999998</v>
      </c>
      <c r="C9" s="25">
        <v>3.3633000000000002</v>
      </c>
      <c r="D9" s="19">
        <v>400</v>
      </c>
      <c r="E9" s="22">
        <f t="shared" si="0"/>
        <v>2.5</v>
      </c>
      <c r="F9" s="23">
        <f t="shared" si="1"/>
        <v>6.7500000000009219</v>
      </c>
      <c r="G9" s="24"/>
      <c r="I9" s="19">
        <v>6</v>
      </c>
      <c r="J9" s="19">
        <v>13</v>
      </c>
      <c r="K9" s="22">
        <f t="shared" si="3"/>
        <v>0.57589999999999997</v>
      </c>
      <c r="M9" s="19">
        <v>222</v>
      </c>
      <c r="N9" s="19">
        <v>10</v>
      </c>
      <c r="V9" s="19">
        <v>6</v>
      </c>
      <c r="W9" s="19">
        <v>408</v>
      </c>
      <c r="X9" s="22">
        <f t="shared" si="4"/>
        <v>5.9160000000000004</v>
      </c>
      <c r="Z9" s="19">
        <v>1207</v>
      </c>
      <c r="AA9" s="19">
        <v>20</v>
      </c>
      <c r="AI9" s="19">
        <v>6</v>
      </c>
      <c r="AJ9" s="19">
        <v>316</v>
      </c>
      <c r="AK9" s="19">
        <f t="shared" si="5"/>
        <v>16.337199999999999</v>
      </c>
      <c r="AM9" s="19">
        <v>976</v>
      </c>
      <c r="AN9" s="19">
        <v>50</v>
      </c>
      <c r="AV9" s="19">
        <v>6</v>
      </c>
      <c r="AW9" s="19">
        <v>101</v>
      </c>
      <c r="AX9" s="24">
        <f t="shared" si="6"/>
        <v>49.792999999999999</v>
      </c>
      <c r="AY9" s="19">
        <f t="shared" si="2"/>
        <v>0.99585999999999997</v>
      </c>
      <c r="BA9" s="19">
        <v>205</v>
      </c>
      <c r="BB9" s="19">
        <v>10</v>
      </c>
    </row>
    <row r="10" spans="1:54" x14ac:dyDescent="0.25">
      <c r="A10" s="19">
        <v>9</v>
      </c>
      <c r="B10" s="25">
        <v>4.9107000000000003</v>
      </c>
      <c r="C10" s="25">
        <v>4.923</v>
      </c>
      <c r="D10" s="19">
        <v>100</v>
      </c>
      <c r="E10" s="22">
        <f t="shared" si="0"/>
        <v>10</v>
      </c>
      <c r="F10" s="23">
        <f t="shared" si="1"/>
        <v>122.99999999999756</v>
      </c>
      <c r="G10" s="24"/>
      <c r="I10" s="19">
        <v>7</v>
      </c>
      <c r="J10" s="19">
        <v>3</v>
      </c>
      <c r="K10" s="22">
        <f t="shared" si="3"/>
        <v>0.13289999999999999</v>
      </c>
      <c r="M10" s="19">
        <v>341</v>
      </c>
      <c r="N10" s="19">
        <v>15</v>
      </c>
      <c r="V10" s="19">
        <v>7</v>
      </c>
      <c r="W10" s="19">
        <v>355</v>
      </c>
      <c r="X10" s="22">
        <f t="shared" si="4"/>
        <v>5.1475</v>
      </c>
      <c r="Z10" s="19">
        <v>2222</v>
      </c>
      <c r="AA10" s="19">
        <v>30</v>
      </c>
      <c r="AI10" s="19">
        <v>7</v>
      </c>
      <c r="AJ10" s="19">
        <v>679</v>
      </c>
      <c r="AK10" s="19">
        <f t="shared" si="5"/>
        <v>35.104300000000002</v>
      </c>
      <c r="AV10" s="19">
        <v>7</v>
      </c>
      <c r="AW10" s="19">
        <v>58</v>
      </c>
      <c r="AX10" s="24">
        <f t="shared" si="6"/>
        <v>28.593999999999998</v>
      </c>
      <c r="AY10" s="19">
        <f t="shared" si="2"/>
        <v>0.57187999999999994</v>
      </c>
      <c r="BA10" s="19">
        <v>304</v>
      </c>
      <c r="BB10" s="19">
        <v>15</v>
      </c>
    </row>
    <row r="11" spans="1:54" x14ac:dyDescent="0.25">
      <c r="A11" s="19">
        <v>10</v>
      </c>
      <c r="B11" s="25">
        <v>5.0045000000000002</v>
      </c>
      <c r="C11" s="25">
        <v>5.0136000000000003</v>
      </c>
      <c r="D11" s="19">
        <v>250</v>
      </c>
      <c r="E11" s="22">
        <f t="shared" si="0"/>
        <v>4</v>
      </c>
      <c r="F11" s="23">
        <f t="shared" si="1"/>
        <v>36.400000000000432</v>
      </c>
      <c r="G11" s="24"/>
      <c r="I11" s="19">
        <v>8</v>
      </c>
      <c r="J11" s="19">
        <v>3</v>
      </c>
      <c r="K11" s="22">
        <f t="shared" si="3"/>
        <v>0.13289999999999999</v>
      </c>
      <c r="V11" s="19">
        <v>8</v>
      </c>
      <c r="W11" s="19">
        <v>113</v>
      </c>
      <c r="X11" s="22">
        <f t="shared" si="4"/>
        <v>1.6385000000000001</v>
      </c>
      <c r="AI11" s="19">
        <v>8</v>
      </c>
      <c r="AJ11" s="19">
        <v>229</v>
      </c>
      <c r="AK11" s="19">
        <f t="shared" si="5"/>
        <v>11.839300000000001</v>
      </c>
      <c r="AV11" s="19">
        <v>8</v>
      </c>
      <c r="AW11" s="19">
        <v>93</v>
      </c>
      <c r="AX11" s="24">
        <f t="shared" si="6"/>
        <v>45.848999999999997</v>
      </c>
      <c r="AY11" s="19">
        <f t="shared" si="2"/>
        <v>1.1462249999999998</v>
      </c>
    </row>
    <row r="12" spans="1:54" x14ac:dyDescent="0.25">
      <c r="A12" s="19">
        <v>11</v>
      </c>
      <c r="B12" s="25">
        <v>4.9105999999999996</v>
      </c>
      <c r="C12" s="25">
        <v>4.9116</v>
      </c>
      <c r="D12" s="19">
        <v>500</v>
      </c>
      <c r="E12" s="22">
        <f t="shared" si="0"/>
        <v>2</v>
      </c>
      <c r="F12" s="23">
        <f t="shared" si="1"/>
        <v>2.0000000000006679</v>
      </c>
      <c r="G12" s="24"/>
      <c r="I12" s="19">
        <v>9</v>
      </c>
      <c r="J12" s="19">
        <v>106</v>
      </c>
      <c r="K12" s="22">
        <f t="shared" si="3"/>
        <v>4.6958000000000002</v>
      </c>
      <c r="V12" s="19">
        <v>9</v>
      </c>
      <c r="W12" s="19">
        <v>14</v>
      </c>
      <c r="X12" s="22">
        <f t="shared" si="4"/>
        <v>0.20300000000000001</v>
      </c>
      <c r="AI12" s="19">
        <v>9</v>
      </c>
      <c r="AJ12" s="19">
        <v>325</v>
      </c>
      <c r="AK12" s="19">
        <f t="shared" si="5"/>
        <v>16.802500000000002</v>
      </c>
      <c r="AV12" s="19">
        <v>9</v>
      </c>
      <c r="AW12" s="19">
        <v>364</v>
      </c>
      <c r="AX12" s="24">
        <f t="shared" si="6"/>
        <v>179.452</v>
      </c>
      <c r="AY12" s="19">
        <f t="shared" si="2"/>
        <v>17.9452</v>
      </c>
    </row>
    <row r="13" spans="1:54" x14ac:dyDescent="0.25">
      <c r="A13" s="19">
        <v>12</v>
      </c>
      <c r="B13" s="25">
        <v>3.3102999999999998</v>
      </c>
      <c r="C13" s="25">
        <v>3.3113999999999999</v>
      </c>
      <c r="D13" s="19">
        <v>500</v>
      </c>
      <c r="E13" s="22">
        <f t="shared" si="0"/>
        <v>2</v>
      </c>
      <c r="F13" s="23">
        <f t="shared" si="1"/>
        <v>2.2000000000002018</v>
      </c>
      <c r="G13" s="24"/>
      <c r="I13" s="19">
        <v>10</v>
      </c>
      <c r="J13" s="19">
        <v>17</v>
      </c>
      <c r="K13" s="22">
        <f t="shared" si="3"/>
        <v>0.75309999999999999</v>
      </c>
      <c r="V13" s="19">
        <v>10</v>
      </c>
      <c r="W13" s="19">
        <v>76</v>
      </c>
      <c r="X13" s="22">
        <f t="shared" si="4"/>
        <v>1.1020000000000001</v>
      </c>
      <c r="AI13" s="19">
        <v>10</v>
      </c>
      <c r="AJ13" s="19">
        <v>14</v>
      </c>
      <c r="AK13" s="19">
        <f t="shared" si="5"/>
        <v>0.7238</v>
      </c>
      <c r="AV13" s="19">
        <v>10</v>
      </c>
      <c r="AW13" s="19">
        <v>106</v>
      </c>
      <c r="AX13" s="24">
        <f t="shared" si="6"/>
        <v>52.257999999999996</v>
      </c>
      <c r="AY13" s="19">
        <f t="shared" si="2"/>
        <v>2.0903199999999997</v>
      </c>
    </row>
    <row r="14" spans="1:54" x14ac:dyDescent="0.25">
      <c r="A14" s="19">
        <v>13</v>
      </c>
      <c r="B14" s="25">
        <v>5.0034999999999998</v>
      </c>
      <c r="C14" s="25">
        <v>5.0134999999999996</v>
      </c>
      <c r="D14" s="19">
        <v>130</v>
      </c>
      <c r="E14" s="22">
        <f t="shared" si="0"/>
        <v>7.6923076923076925</v>
      </c>
      <c r="F14" s="23">
        <f t="shared" si="1"/>
        <v>76.923076923075286</v>
      </c>
      <c r="G14" s="24"/>
      <c r="I14" s="19">
        <v>11</v>
      </c>
      <c r="J14" s="19">
        <v>3</v>
      </c>
      <c r="K14" s="22">
        <f t="shared" si="3"/>
        <v>0.13289999999999999</v>
      </c>
      <c r="V14" s="19">
        <v>11</v>
      </c>
      <c r="W14" s="19">
        <v>27</v>
      </c>
      <c r="X14" s="22">
        <f t="shared" si="4"/>
        <v>0.39150000000000001</v>
      </c>
      <c r="AI14" s="19">
        <v>11</v>
      </c>
      <c r="AJ14" s="19">
        <v>13</v>
      </c>
      <c r="AK14" s="19">
        <f t="shared" si="5"/>
        <v>0.67210000000000003</v>
      </c>
      <c r="AV14" s="19">
        <v>11</v>
      </c>
      <c r="AW14" s="19">
        <v>26</v>
      </c>
      <c r="AX14" s="24">
        <f t="shared" si="6"/>
        <v>12.818</v>
      </c>
      <c r="AY14" s="19">
        <f t="shared" si="2"/>
        <v>0.25635999999999998</v>
      </c>
    </row>
    <row r="15" spans="1:54" x14ac:dyDescent="0.25">
      <c r="A15" s="19">
        <v>14</v>
      </c>
      <c r="B15" s="25">
        <v>4.9844999999999997</v>
      </c>
      <c r="C15" s="25">
        <v>4.9882999999999997</v>
      </c>
      <c r="D15" s="19">
        <v>160</v>
      </c>
      <c r="E15" s="22">
        <f t="shared" si="0"/>
        <v>6.25</v>
      </c>
      <c r="F15" s="23">
        <f t="shared" si="1"/>
        <v>23.75000000000016</v>
      </c>
      <c r="G15" s="24"/>
      <c r="I15" s="19">
        <v>12</v>
      </c>
      <c r="J15" s="19">
        <v>3</v>
      </c>
      <c r="K15" s="22">
        <f t="shared" si="3"/>
        <v>0.13289999999999999</v>
      </c>
      <c r="V15" s="19">
        <v>12</v>
      </c>
      <c r="W15" s="19">
        <v>6</v>
      </c>
      <c r="X15" s="22">
        <f t="shared" si="4"/>
        <v>8.7000000000000008E-2</v>
      </c>
      <c r="AI15" s="19">
        <v>12</v>
      </c>
      <c r="AJ15" s="19">
        <v>21</v>
      </c>
      <c r="AK15" s="19">
        <f t="shared" si="5"/>
        <v>1.0857000000000001</v>
      </c>
      <c r="AV15" s="19">
        <v>12</v>
      </c>
      <c r="AW15" s="19">
        <v>27</v>
      </c>
      <c r="AX15" s="24">
        <f t="shared" si="6"/>
        <v>13.311</v>
      </c>
      <c r="AY15" s="19">
        <f t="shared" si="2"/>
        <v>0.26622000000000001</v>
      </c>
    </row>
    <row r="16" spans="1:54" x14ac:dyDescent="0.25">
      <c r="A16" s="19">
        <v>15</v>
      </c>
      <c r="B16" s="25">
        <v>3.3180000000000001</v>
      </c>
      <c r="C16" s="25">
        <v>3.3191999999999999</v>
      </c>
      <c r="D16" s="19">
        <v>500</v>
      </c>
      <c r="E16" s="22">
        <f t="shared" si="0"/>
        <v>2</v>
      </c>
      <c r="F16" s="23">
        <f t="shared" si="1"/>
        <v>2.3999999999997357</v>
      </c>
      <c r="G16" s="24"/>
      <c r="I16" s="19">
        <v>13</v>
      </c>
      <c r="J16" s="19">
        <v>52</v>
      </c>
      <c r="K16" s="22">
        <f t="shared" si="3"/>
        <v>2.3035999999999999</v>
      </c>
      <c r="V16" s="19">
        <v>13</v>
      </c>
      <c r="W16" s="19">
        <v>6</v>
      </c>
      <c r="X16" s="22">
        <f t="shared" si="4"/>
        <v>8.7000000000000008E-2</v>
      </c>
      <c r="AI16" s="19">
        <v>13</v>
      </c>
      <c r="AJ16" s="19">
        <v>68</v>
      </c>
      <c r="AK16" s="19">
        <f t="shared" si="5"/>
        <v>3.5156000000000001</v>
      </c>
      <c r="AV16" s="19">
        <v>13</v>
      </c>
      <c r="AW16" s="19">
        <v>166</v>
      </c>
      <c r="AX16" s="24">
        <f t="shared" si="6"/>
        <v>81.837999999999994</v>
      </c>
      <c r="AY16" s="19">
        <f t="shared" si="2"/>
        <v>6.295230769230769</v>
      </c>
    </row>
    <row r="17" spans="1:51" x14ac:dyDescent="0.25">
      <c r="A17" s="19">
        <v>16</v>
      </c>
      <c r="B17" s="25">
        <v>5.1914999999999996</v>
      </c>
      <c r="C17" s="25">
        <v>5.1942000000000004</v>
      </c>
      <c r="D17" s="19">
        <v>200</v>
      </c>
      <c r="E17" s="22">
        <f t="shared" si="0"/>
        <v>5</v>
      </c>
      <c r="F17" s="23">
        <f t="shared" si="1"/>
        <v>13.500000000004064</v>
      </c>
      <c r="G17" s="24"/>
      <c r="I17" s="19">
        <v>14</v>
      </c>
      <c r="J17" s="19">
        <v>51</v>
      </c>
      <c r="K17" s="22">
        <f t="shared" si="3"/>
        <v>2.2593000000000001</v>
      </c>
      <c r="V17" s="19">
        <v>14</v>
      </c>
      <c r="W17" s="19">
        <v>54</v>
      </c>
      <c r="X17" s="22">
        <f t="shared" si="4"/>
        <v>0.78300000000000003</v>
      </c>
      <c r="AI17" s="19">
        <v>14</v>
      </c>
      <c r="AJ17" s="19">
        <v>441</v>
      </c>
      <c r="AK17" s="19">
        <f t="shared" si="5"/>
        <v>22.799700000000001</v>
      </c>
      <c r="AV17" s="19">
        <v>14</v>
      </c>
      <c r="AW17" s="19">
        <v>235</v>
      </c>
      <c r="AX17" s="24">
        <f t="shared" si="6"/>
        <v>115.85499999999999</v>
      </c>
      <c r="AY17" s="19">
        <f t="shared" si="2"/>
        <v>7.2409374999999994</v>
      </c>
    </row>
    <row r="18" spans="1:51" x14ac:dyDescent="0.25">
      <c r="A18" s="19">
        <v>17</v>
      </c>
      <c r="B18" s="25">
        <v>5.1749999999999998</v>
      </c>
      <c r="C18" s="25">
        <v>5.1764000000000001</v>
      </c>
      <c r="D18" s="19">
        <v>310</v>
      </c>
      <c r="E18" s="22">
        <f t="shared" si="0"/>
        <v>3.225806451612903</v>
      </c>
      <c r="F18" s="23">
        <f t="shared" si="1"/>
        <v>4.5161290322589993</v>
      </c>
      <c r="G18" s="24"/>
      <c r="I18" s="19">
        <v>15</v>
      </c>
      <c r="J18" s="19">
        <v>13</v>
      </c>
      <c r="K18" s="22">
        <f t="shared" si="3"/>
        <v>0.57589999999999997</v>
      </c>
      <c r="V18" s="19">
        <v>15</v>
      </c>
      <c r="W18" s="19">
        <v>41</v>
      </c>
      <c r="X18" s="22">
        <f t="shared" si="4"/>
        <v>0.59450000000000003</v>
      </c>
      <c r="AI18" s="19">
        <v>15</v>
      </c>
      <c r="AJ18" s="19">
        <v>412</v>
      </c>
      <c r="AK18" s="19">
        <f t="shared" si="5"/>
        <v>21.3004</v>
      </c>
      <c r="AV18" s="19">
        <v>15</v>
      </c>
      <c r="AW18" s="19">
        <v>75</v>
      </c>
      <c r="AX18" s="24">
        <f t="shared" si="6"/>
        <v>36.974999999999994</v>
      </c>
      <c r="AY18" s="19">
        <f t="shared" si="2"/>
        <v>0.73949999999999994</v>
      </c>
    </row>
    <row r="19" spans="1:51" x14ac:dyDescent="0.25">
      <c r="A19" s="19">
        <v>18</v>
      </c>
      <c r="B19" s="25">
        <v>5.0025000000000004</v>
      </c>
      <c r="C19" s="25">
        <v>5.0053000000000001</v>
      </c>
      <c r="D19" s="19">
        <v>500</v>
      </c>
      <c r="E19" s="22">
        <f t="shared" si="0"/>
        <v>2</v>
      </c>
      <c r="F19" s="23">
        <f t="shared" si="1"/>
        <v>5.5999999999993832</v>
      </c>
      <c r="G19" s="24"/>
      <c r="I19" s="19">
        <v>16</v>
      </c>
      <c r="J19" s="19">
        <v>14</v>
      </c>
      <c r="K19" s="22">
        <f t="shared" si="3"/>
        <v>0.62019999999999997</v>
      </c>
      <c r="V19" s="19">
        <v>16</v>
      </c>
      <c r="W19" s="19">
        <v>32</v>
      </c>
      <c r="X19" s="22">
        <f t="shared" si="4"/>
        <v>0.46400000000000002</v>
      </c>
      <c r="AI19" s="19">
        <v>16</v>
      </c>
      <c r="AJ19" s="19">
        <v>278</v>
      </c>
      <c r="AK19" s="19">
        <f t="shared" si="5"/>
        <v>14.3726</v>
      </c>
      <c r="AV19" s="19">
        <v>16</v>
      </c>
      <c r="AW19" s="19">
        <v>117</v>
      </c>
      <c r="AX19" s="24">
        <f t="shared" si="6"/>
        <v>57.680999999999997</v>
      </c>
      <c r="AY19" s="19">
        <f t="shared" si="2"/>
        <v>2.8840499999999998</v>
      </c>
    </row>
    <row r="20" spans="1:51" x14ac:dyDescent="0.25">
      <c r="A20" s="19">
        <v>19</v>
      </c>
      <c r="B20" s="25">
        <v>4.9850000000000003</v>
      </c>
      <c r="C20" s="25">
        <v>4.9943999999999997</v>
      </c>
      <c r="D20" s="19">
        <v>190</v>
      </c>
      <c r="E20" s="22">
        <f t="shared" si="0"/>
        <v>5.2631578947368425</v>
      </c>
      <c r="F20" s="23">
        <f t="shared" si="1"/>
        <v>49.47368421052321</v>
      </c>
      <c r="G20" s="24"/>
      <c r="I20" s="19">
        <v>17</v>
      </c>
      <c r="J20" s="19">
        <v>4</v>
      </c>
      <c r="K20" s="22">
        <f t="shared" si="3"/>
        <v>0.1772</v>
      </c>
      <c r="V20" s="19">
        <v>17</v>
      </c>
      <c r="W20" s="19">
        <v>18</v>
      </c>
      <c r="X20" s="22">
        <f t="shared" si="4"/>
        <v>0.26100000000000001</v>
      </c>
      <c r="AI20" s="19">
        <v>17</v>
      </c>
      <c r="AJ20" s="19">
        <v>47</v>
      </c>
      <c r="AK20" s="19">
        <f t="shared" si="5"/>
        <v>2.4298999999999999</v>
      </c>
      <c r="AV20" s="19">
        <v>17</v>
      </c>
      <c r="AW20" s="19">
        <v>53</v>
      </c>
      <c r="AX20" s="24">
        <f t="shared" si="6"/>
        <v>26.128999999999998</v>
      </c>
      <c r="AY20" s="19">
        <f t="shared" si="2"/>
        <v>0.84287096774193537</v>
      </c>
    </row>
    <row r="21" spans="1:51" x14ac:dyDescent="0.25">
      <c r="A21" s="19">
        <v>20</v>
      </c>
      <c r="B21" s="25">
        <v>5.1760999999999999</v>
      </c>
      <c r="C21" s="25">
        <v>5.1779000000000002</v>
      </c>
      <c r="D21" s="19">
        <v>410</v>
      </c>
      <c r="E21" s="22">
        <f t="shared" si="0"/>
        <v>2.4390243902439024</v>
      </c>
      <c r="F21" s="23">
        <f t="shared" si="1"/>
        <v>4.3902439024396243</v>
      </c>
      <c r="G21" s="24"/>
      <c r="I21" s="19">
        <v>18</v>
      </c>
      <c r="J21" s="19">
        <v>46</v>
      </c>
      <c r="K21" s="22">
        <f t="shared" si="3"/>
        <v>2.0377999999999998</v>
      </c>
      <c r="V21" s="19">
        <v>18</v>
      </c>
      <c r="W21" s="19">
        <v>101</v>
      </c>
      <c r="X21" s="22">
        <f t="shared" si="4"/>
        <v>1.4645000000000001</v>
      </c>
      <c r="AI21" s="19">
        <v>18</v>
      </c>
      <c r="AJ21" s="19">
        <v>297</v>
      </c>
      <c r="AK21" s="19">
        <f t="shared" si="5"/>
        <v>15.354900000000001</v>
      </c>
      <c r="AV21" s="19">
        <v>18</v>
      </c>
      <c r="AW21" s="19">
        <v>157</v>
      </c>
      <c r="AX21" s="24">
        <f t="shared" si="6"/>
        <v>77.400999999999996</v>
      </c>
      <c r="AY21" s="19">
        <f t="shared" si="2"/>
        <v>1.54802</v>
      </c>
    </row>
    <row r="22" spans="1:51" x14ac:dyDescent="0.25">
      <c r="A22" s="19">
        <v>21</v>
      </c>
      <c r="B22" s="25">
        <v>4.9863</v>
      </c>
      <c r="C22" s="25">
        <v>4.9882</v>
      </c>
      <c r="D22" s="19">
        <v>500</v>
      </c>
      <c r="E22" s="22">
        <f t="shared" si="0"/>
        <v>2</v>
      </c>
      <c r="F22" s="23">
        <f t="shared" si="1"/>
        <v>3.8000000000000256</v>
      </c>
      <c r="G22" s="24"/>
      <c r="I22" s="19">
        <v>19</v>
      </c>
      <c r="J22" s="19">
        <v>35</v>
      </c>
      <c r="K22" s="22">
        <f t="shared" si="3"/>
        <v>1.5505</v>
      </c>
      <c r="V22" s="19">
        <v>19</v>
      </c>
      <c r="W22" s="19">
        <v>95</v>
      </c>
      <c r="X22" s="22">
        <f t="shared" si="4"/>
        <v>1.3775000000000002</v>
      </c>
      <c r="AI22" s="19">
        <v>19</v>
      </c>
      <c r="AJ22" s="19">
        <v>49</v>
      </c>
      <c r="AK22" s="19">
        <f t="shared" si="5"/>
        <v>2.5333000000000001</v>
      </c>
      <c r="AN22" s="24"/>
      <c r="AV22" s="19">
        <v>19</v>
      </c>
      <c r="AW22" s="19">
        <v>245</v>
      </c>
      <c r="AX22" s="24">
        <f t="shared" si="6"/>
        <v>120.785</v>
      </c>
      <c r="AY22" s="19">
        <f t="shared" si="2"/>
        <v>6.3571052631578953</v>
      </c>
    </row>
    <row r="23" spans="1:51" x14ac:dyDescent="0.25">
      <c r="A23" s="19">
        <v>22</v>
      </c>
      <c r="B23" s="25">
        <v>5.0038999999999998</v>
      </c>
      <c r="C23" s="25">
        <v>5.0046999999999997</v>
      </c>
      <c r="D23" s="19">
        <v>500</v>
      </c>
      <c r="E23" s="22">
        <f t="shared" si="0"/>
        <v>2</v>
      </c>
      <c r="F23" s="23">
        <f t="shared" si="1"/>
        <v>1.5999999999998238</v>
      </c>
      <c r="G23" s="24"/>
      <c r="I23" s="19">
        <v>20</v>
      </c>
      <c r="J23" s="19">
        <v>5</v>
      </c>
      <c r="K23" s="22">
        <f t="shared" si="3"/>
        <v>0.2215</v>
      </c>
      <c r="V23" s="19">
        <v>20</v>
      </c>
      <c r="W23" s="19">
        <v>265</v>
      </c>
      <c r="X23" s="22">
        <f t="shared" si="4"/>
        <v>3.8425000000000002</v>
      </c>
      <c r="AI23" s="19">
        <v>20</v>
      </c>
      <c r="AJ23" s="19">
        <v>265</v>
      </c>
      <c r="AK23" s="19">
        <f t="shared" si="5"/>
        <v>13.7005</v>
      </c>
      <c r="AN23" s="24"/>
      <c r="AV23" s="19">
        <v>20</v>
      </c>
      <c r="AW23" s="19">
        <v>90</v>
      </c>
      <c r="AX23" s="24">
        <f t="shared" si="6"/>
        <v>44.37</v>
      </c>
      <c r="AY23" s="19">
        <f t="shared" si="2"/>
        <v>1.0821951219512194</v>
      </c>
    </row>
    <row r="24" spans="1:51" x14ac:dyDescent="0.25">
      <c r="A24" s="19">
        <v>23</v>
      </c>
      <c r="B24" s="25">
        <v>4.9428000000000001</v>
      </c>
      <c r="C24" s="25">
        <v>4.9512</v>
      </c>
      <c r="D24" s="19">
        <v>200</v>
      </c>
      <c r="E24" s="22">
        <f t="shared" si="0"/>
        <v>5</v>
      </c>
      <c r="F24" s="23">
        <f t="shared" si="1"/>
        <v>41.999999999999815</v>
      </c>
      <c r="G24" s="24"/>
      <c r="I24" s="19">
        <v>21</v>
      </c>
      <c r="J24" s="19">
        <v>13</v>
      </c>
      <c r="K24" s="22">
        <f t="shared" si="3"/>
        <v>0.57589999999999997</v>
      </c>
      <c r="V24" s="19">
        <v>21</v>
      </c>
      <c r="W24" s="19">
        <v>41</v>
      </c>
      <c r="X24" s="22">
        <f t="shared" si="4"/>
        <v>0.59450000000000003</v>
      </c>
      <c r="AI24" s="19">
        <v>21</v>
      </c>
      <c r="AJ24" s="19">
        <v>100</v>
      </c>
      <c r="AK24" s="19">
        <f t="shared" si="5"/>
        <v>5.17</v>
      </c>
      <c r="AN24" s="24"/>
      <c r="AV24" s="19">
        <v>21</v>
      </c>
      <c r="AW24" s="19">
        <v>124</v>
      </c>
      <c r="AX24" s="24">
        <f t="shared" si="6"/>
        <v>61.131999999999998</v>
      </c>
      <c r="AY24" s="19">
        <f t="shared" si="2"/>
        <v>1.2226399999999999</v>
      </c>
    </row>
    <row r="25" spans="1:51" x14ac:dyDescent="0.25">
      <c r="A25" s="19">
        <v>24</v>
      </c>
      <c r="B25" s="25">
        <v>4.9455999999999998</v>
      </c>
      <c r="C25" s="25">
        <v>4.9470999999999998</v>
      </c>
      <c r="D25" s="19">
        <v>500</v>
      </c>
      <c r="E25" s="22">
        <f t="shared" si="0"/>
        <v>2</v>
      </c>
      <c r="F25" s="23">
        <f t="shared" si="1"/>
        <v>3.0000000000001137</v>
      </c>
      <c r="G25" s="24"/>
      <c r="I25" s="19">
        <v>22</v>
      </c>
      <c r="J25" s="19">
        <v>5</v>
      </c>
      <c r="K25" s="22">
        <f t="shared" si="3"/>
        <v>0.2215</v>
      </c>
      <c r="V25" s="19">
        <v>22</v>
      </c>
      <c r="W25" s="19">
        <v>305</v>
      </c>
      <c r="X25" s="22">
        <f t="shared" si="4"/>
        <v>4.4225000000000003</v>
      </c>
      <c r="AI25" s="19">
        <v>22</v>
      </c>
      <c r="AJ25" s="19">
        <v>502</v>
      </c>
      <c r="AK25" s="19">
        <f t="shared" si="5"/>
        <v>25.953400000000002</v>
      </c>
      <c r="AN25" s="24"/>
      <c r="AV25" s="19">
        <v>22</v>
      </c>
      <c r="AW25" s="19">
        <v>47</v>
      </c>
      <c r="AX25" s="24">
        <f t="shared" si="6"/>
        <v>23.170999999999999</v>
      </c>
      <c r="AY25" s="19">
        <f t="shared" si="2"/>
        <v>0.46342</v>
      </c>
    </row>
    <row r="26" spans="1:51" x14ac:dyDescent="0.25">
      <c r="A26" s="19" t="s">
        <v>71</v>
      </c>
      <c r="B26" s="25">
        <v>4.9564000000000004</v>
      </c>
      <c r="C26" s="25">
        <v>4.9611999999999998</v>
      </c>
      <c r="D26" s="19">
        <v>300</v>
      </c>
      <c r="E26" s="22">
        <f t="shared" si="0"/>
        <v>3.3333333333333335</v>
      </c>
      <c r="F26" s="23">
        <f t="shared" si="1"/>
        <v>15.999999999998238</v>
      </c>
      <c r="G26" s="24"/>
      <c r="I26" s="19">
        <v>23</v>
      </c>
      <c r="J26" s="19">
        <v>16</v>
      </c>
      <c r="K26" s="22">
        <f t="shared" si="3"/>
        <v>0.70879999999999999</v>
      </c>
      <c r="V26" s="19">
        <v>23</v>
      </c>
      <c r="W26" s="19">
        <v>29</v>
      </c>
      <c r="X26" s="22">
        <f t="shared" si="4"/>
        <v>0.42050000000000004</v>
      </c>
      <c r="AI26" s="19">
        <v>23</v>
      </c>
      <c r="AJ26" s="19">
        <v>62</v>
      </c>
      <c r="AK26" s="19">
        <f t="shared" si="5"/>
        <v>3.2054</v>
      </c>
      <c r="AN26" s="24"/>
      <c r="AV26" s="19">
        <v>23</v>
      </c>
      <c r="AW26" s="19">
        <v>159</v>
      </c>
      <c r="AX26" s="24">
        <f t="shared" si="6"/>
        <v>78.387</v>
      </c>
      <c r="AY26" s="19">
        <f t="shared" si="2"/>
        <v>3.9193500000000006</v>
      </c>
    </row>
    <row r="27" spans="1:51" x14ac:dyDescent="0.25">
      <c r="A27" s="19" t="s">
        <v>72</v>
      </c>
      <c r="B27" s="25">
        <v>4.7812999999999999</v>
      </c>
      <c r="C27" s="25">
        <v>4.7884000000000002</v>
      </c>
      <c r="D27" s="19">
        <v>300</v>
      </c>
      <c r="E27" s="22">
        <f t="shared" si="0"/>
        <v>3.3333333333333335</v>
      </c>
      <c r="F27" s="23">
        <f t="shared" si="1"/>
        <v>23.666666666667762</v>
      </c>
      <c r="G27" s="24"/>
      <c r="I27" s="19">
        <v>24</v>
      </c>
      <c r="J27" s="19">
        <v>104</v>
      </c>
      <c r="K27" s="22">
        <f t="shared" si="3"/>
        <v>4.6071999999999997</v>
      </c>
      <c r="V27" s="19">
        <v>24</v>
      </c>
      <c r="W27" s="19">
        <v>186</v>
      </c>
      <c r="X27" s="22">
        <f t="shared" si="4"/>
        <v>2.6970000000000001</v>
      </c>
      <c r="AI27" s="19">
        <v>24</v>
      </c>
      <c r="AJ27" s="19">
        <v>149</v>
      </c>
      <c r="AK27" s="19">
        <f t="shared" si="5"/>
        <v>7.7033000000000005</v>
      </c>
      <c r="AN27" s="24"/>
      <c r="AV27" s="19">
        <v>24</v>
      </c>
      <c r="AW27" s="19">
        <v>19</v>
      </c>
      <c r="AX27" s="24">
        <f t="shared" si="6"/>
        <v>9.3669999999999991</v>
      </c>
      <c r="AY27" s="19">
        <f t="shared" si="2"/>
        <v>0.18733999999999998</v>
      </c>
    </row>
    <row r="28" spans="1:51" x14ac:dyDescent="0.25">
      <c r="A28" s="19" t="s">
        <v>73</v>
      </c>
      <c r="B28" s="25">
        <v>4.7709000000000001</v>
      </c>
      <c r="C28" s="25">
        <v>4.7731000000000003</v>
      </c>
      <c r="D28" s="19">
        <v>500</v>
      </c>
      <c r="E28" s="22">
        <f t="shared" si="0"/>
        <v>2</v>
      </c>
      <c r="F28" s="23">
        <f t="shared" si="1"/>
        <v>4.4000000000004036</v>
      </c>
      <c r="G28" s="24"/>
      <c r="I28" s="19" t="s">
        <v>71</v>
      </c>
      <c r="J28" s="19">
        <v>21</v>
      </c>
      <c r="K28" s="22">
        <f t="shared" si="3"/>
        <v>0.93030000000000002</v>
      </c>
      <c r="V28" s="19" t="s">
        <v>71</v>
      </c>
      <c r="W28" s="19">
        <v>14</v>
      </c>
      <c r="X28" s="22">
        <f t="shared" si="4"/>
        <v>0.20300000000000001</v>
      </c>
      <c r="AI28" s="19" t="s">
        <v>71</v>
      </c>
      <c r="AJ28" s="19">
        <v>18</v>
      </c>
      <c r="AK28" s="19">
        <f t="shared" si="5"/>
        <v>0.93060000000000009</v>
      </c>
      <c r="AN28" s="24"/>
      <c r="AV28" s="19" t="s">
        <v>71</v>
      </c>
      <c r="AW28" s="19">
        <v>104</v>
      </c>
      <c r="AX28" s="24">
        <f t="shared" si="6"/>
        <v>51.271999999999998</v>
      </c>
      <c r="AY28" s="19">
        <f t="shared" si="2"/>
        <v>1.7090666666666665</v>
      </c>
    </row>
    <row r="29" spans="1:51" x14ac:dyDescent="0.25">
      <c r="A29" s="19" t="s">
        <v>74</v>
      </c>
      <c r="B29" s="25">
        <v>5.1928999999999998</v>
      </c>
      <c r="C29" s="25">
        <v>5.2030000000000003</v>
      </c>
      <c r="D29" s="19">
        <v>500</v>
      </c>
      <c r="E29" s="22">
        <f t="shared" si="0"/>
        <v>2</v>
      </c>
      <c r="F29" s="23">
        <f t="shared" si="1"/>
        <v>20.200000000000884</v>
      </c>
      <c r="G29" s="24"/>
      <c r="I29" s="19" t="s">
        <v>72</v>
      </c>
      <c r="J29" s="19">
        <v>16</v>
      </c>
      <c r="K29" s="22">
        <f t="shared" si="3"/>
        <v>0.70879999999999999</v>
      </c>
      <c r="V29" s="19" t="s">
        <v>72</v>
      </c>
      <c r="W29" s="19">
        <v>4</v>
      </c>
      <c r="X29" s="22">
        <f t="shared" si="4"/>
        <v>5.8000000000000003E-2</v>
      </c>
      <c r="AI29" s="19" t="s">
        <v>72</v>
      </c>
      <c r="AJ29" s="19">
        <v>9</v>
      </c>
      <c r="AK29" s="19">
        <f t="shared" si="5"/>
        <v>0.46530000000000005</v>
      </c>
      <c r="AN29" s="24"/>
      <c r="AV29" s="19" t="s">
        <v>72</v>
      </c>
      <c r="AW29" s="19">
        <v>107</v>
      </c>
      <c r="AX29" s="24">
        <f t="shared" si="6"/>
        <v>52.750999999999998</v>
      </c>
      <c r="AY29" s="19">
        <f t="shared" si="2"/>
        <v>1.7583666666666669</v>
      </c>
    </row>
    <row r="30" spans="1:51" x14ac:dyDescent="0.25">
      <c r="A30" s="19" t="s">
        <v>79</v>
      </c>
      <c r="I30" s="19" t="s">
        <v>73</v>
      </c>
      <c r="J30" s="19">
        <v>22</v>
      </c>
      <c r="K30" s="22">
        <f t="shared" si="3"/>
        <v>0.97460000000000002</v>
      </c>
      <c r="V30" s="19" t="s">
        <v>73</v>
      </c>
      <c r="W30" s="19">
        <v>5</v>
      </c>
      <c r="X30" s="22">
        <f t="shared" si="4"/>
        <v>7.2500000000000009E-2</v>
      </c>
      <c r="AI30" s="19" t="s">
        <v>73</v>
      </c>
      <c r="AJ30" s="19">
        <v>28</v>
      </c>
      <c r="AK30" s="19">
        <f t="shared" si="5"/>
        <v>1.4476</v>
      </c>
      <c r="AN30" s="24"/>
      <c r="AV30" s="19" t="s">
        <v>73</v>
      </c>
      <c r="AW30" s="19">
        <v>89</v>
      </c>
      <c r="AX30" s="24">
        <f t="shared" si="6"/>
        <v>43.876999999999995</v>
      </c>
      <c r="AY30" s="19">
        <f t="shared" si="2"/>
        <v>0.87753999999999988</v>
      </c>
    </row>
    <row r="31" spans="1:51" x14ac:dyDescent="0.25">
      <c r="A31" s="19" t="s">
        <v>80</v>
      </c>
      <c r="I31" s="19" t="s">
        <v>74</v>
      </c>
      <c r="J31" s="19">
        <v>10</v>
      </c>
      <c r="K31" s="22">
        <f t="shared" si="3"/>
        <v>0.443</v>
      </c>
      <c r="V31" s="19" t="s">
        <v>74</v>
      </c>
      <c r="W31" s="19">
        <v>122</v>
      </c>
      <c r="X31" s="22">
        <f t="shared" si="4"/>
        <v>1.7690000000000001</v>
      </c>
      <c r="AI31" s="19" t="s">
        <v>74</v>
      </c>
      <c r="AJ31" s="19">
        <v>9</v>
      </c>
      <c r="AK31" s="19">
        <f t="shared" si="5"/>
        <v>0.46530000000000005</v>
      </c>
      <c r="AN31" s="24"/>
      <c r="AV31" s="19" t="s">
        <v>74</v>
      </c>
      <c r="AW31" s="19">
        <v>132</v>
      </c>
      <c r="AX31" s="24">
        <f t="shared" si="6"/>
        <v>65.075999999999993</v>
      </c>
      <c r="AY31" s="19">
        <f t="shared" si="2"/>
        <v>1.3015199999999998</v>
      </c>
    </row>
    <row r="32" spans="1:51" x14ac:dyDescent="0.25">
      <c r="I32" s="19" t="s">
        <v>81</v>
      </c>
      <c r="J32" s="19">
        <v>8</v>
      </c>
      <c r="K32" s="22">
        <f t="shared" si="3"/>
        <v>0.35439999999999999</v>
      </c>
      <c r="V32" s="19" t="s">
        <v>75</v>
      </c>
      <c r="W32" s="19">
        <v>404</v>
      </c>
      <c r="X32" s="22">
        <f t="shared" si="4"/>
        <v>5.8580000000000005</v>
      </c>
      <c r="AI32" s="19" t="s">
        <v>75</v>
      </c>
      <c r="AJ32" s="19">
        <v>544</v>
      </c>
      <c r="AK32" s="19">
        <f t="shared" si="5"/>
        <v>28.1248</v>
      </c>
      <c r="AN32" s="24"/>
      <c r="AV32" s="19" t="s">
        <v>75</v>
      </c>
      <c r="AW32" s="19" t="s">
        <v>77</v>
      </c>
    </row>
    <row r="33" spans="1:49" x14ac:dyDescent="0.25">
      <c r="I33" s="19" t="s">
        <v>82</v>
      </c>
      <c r="J33" s="19">
        <v>12</v>
      </c>
      <c r="K33" s="22">
        <f t="shared" si="3"/>
        <v>0.53159999999999996</v>
      </c>
      <c r="V33" s="19" t="s">
        <v>76</v>
      </c>
      <c r="W33" s="19">
        <v>14</v>
      </c>
      <c r="X33" s="22">
        <f t="shared" si="4"/>
        <v>0.20300000000000001</v>
      </c>
      <c r="AI33" s="19" t="s">
        <v>76</v>
      </c>
      <c r="AJ33" s="19">
        <v>31</v>
      </c>
      <c r="AK33" s="19">
        <f t="shared" si="5"/>
        <v>1.6027</v>
      </c>
      <c r="AN33" s="24"/>
      <c r="AV33" s="19" t="s">
        <v>76</v>
      </c>
      <c r="AW33" s="19" t="s">
        <v>77</v>
      </c>
    </row>
    <row r="34" spans="1:49" x14ac:dyDescent="0.25">
      <c r="AN34" s="24"/>
    </row>
    <row r="35" spans="1:49" x14ac:dyDescent="0.25">
      <c r="B35" s="26" t="s">
        <v>10</v>
      </c>
      <c r="C35" s="26" t="s">
        <v>11</v>
      </c>
      <c r="D35" s="26" t="s">
        <v>12</v>
      </c>
      <c r="E35" s="26" t="s">
        <v>13</v>
      </c>
      <c r="F35" s="26" t="s">
        <v>14</v>
      </c>
      <c r="G35" s="26" t="s">
        <v>15</v>
      </c>
      <c r="AN35" s="24"/>
    </row>
    <row r="36" spans="1:49" x14ac:dyDescent="0.25">
      <c r="A36" s="19" t="s">
        <v>71</v>
      </c>
      <c r="B36" s="19">
        <v>15.999999999998238</v>
      </c>
      <c r="C36" s="22">
        <v>1.7090666666666665</v>
      </c>
      <c r="D36" s="22">
        <v>0.93030000000000002</v>
      </c>
      <c r="E36" s="24">
        <v>0.93060000000000009</v>
      </c>
      <c r="F36" s="24">
        <v>0.20300000000000001</v>
      </c>
      <c r="G36" s="27">
        <f>(F36+E36)/D36</f>
        <v>1.2185316564549071</v>
      </c>
      <c r="AN36" s="24"/>
    </row>
    <row r="37" spans="1:49" x14ac:dyDescent="0.25">
      <c r="A37" s="19" t="s">
        <v>72</v>
      </c>
      <c r="B37" s="19">
        <v>23.67</v>
      </c>
      <c r="C37" s="22">
        <v>1.7583666666666669</v>
      </c>
      <c r="D37" s="22">
        <v>0.70879999999999999</v>
      </c>
      <c r="E37" s="24">
        <v>0.46530000000000005</v>
      </c>
      <c r="F37" s="24">
        <v>5.8000000000000003E-2</v>
      </c>
      <c r="G37" s="27">
        <f t="shared" ref="G37:G41" si="7">(F37+E37)/D37</f>
        <v>0.73829006772009043</v>
      </c>
      <c r="AN37" s="24"/>
    </row>
    <row r="38" spans="1:49" x14ac:dyDescent="0.25">
      <c r="A38" s="19" t="s">
        <v>73</v>
      </c>
      <c r="B38" s="19">
        <v>4.4000000000004036</v>
      </c>
      <c r="C38" s="22">
        <v>0.87753999999999988</v>
      </c>
      <c r="D38" s="22">
        <v>0.97460000000000002</v>
      </c>
      <c r="E38" s="24">
        <v>1.4476</v>
      </c>
      <c r="F38" s="24">
        <v>7.2500000000000009E-2</v>
      </c>
      <c r="G38" s="27">
        <f t="shared" si="7"/>
        <v>1.5597168068951364</v>
      </c>
      <c r="AN38" s="24"/>
    </row>
    <row r="39" spans="1:49" x14ac:dyDescent="0.25">
      <c r="A39" s="19" t="s">
        <v>74</v>
      </c>
      <c r="B39" s="19">
        <v>20.200000000000884</v>
      </c>
      <c r="C39" s="22">
        <v>1.3015199999999998</v>
      </c>
      <c r="D39" s="22">
        <v>0.443</v>
      </c>
      <c r="E39" s="24">
        <v>0.46530000000000005</v>
      </c>
      <c r="F39" s="24">
        <v>1.7690000000000001</v>
      </c>
      <c r="G39" s="27">
        <f t="shared" si="7"/>
        <v>5.0435665914221222</v>
      </c>
      <c r="AN39" s="24"/>
    </row>
    <row r="40" spans="1:49" x14ac:dyDescent="0.25">
      <c r="A40" s="19" t="s">
        <v>79</v>
      </c>
      <c r="D40" s="22">
        <v>0.35439999999999999</v>
      </c>
      <c r="E40" s="24">
        <v>28.1248</v>
      </c>
      <c r="F40" s="24">
        <v>5.8580000000000005</v>
      </c>
      <c r="G40" s="27">
        <f t="shared" si="7"/>
        <v>95.888261851015798</v>
      </c>
      <c r="AN40" s="24"/>
    </row>
    <row r="41" spans="1:49" x14ac:dyDescent="0.25">
      <c r="A41" s="19" t="s">
        <v>80</v>
      </c>
      <c r="D41" s="22">
        <v>0.53159999999999996</v>
      </c>
      <c r="E41" s="24">
        <v>1.6027</v>
      </c>
      <c r="F41" s="24">
        <v>0.20300000000000001</v>
      </c>
      <c r="G41" s="27">
        <f t="shared" si="7"/>
        <v>3.3967268623024833</v>
      </c>
      <c r="AN41" s="24"/>
    </row>
    <row r="42" spans="1:49" x14ac:dyDescent="0.25">
      <c r="AO42" s="24"/>
    </row>
    <row r="43" spans="1:49" x14ac:dyDescent="0.25">
      <c r="AO43" s="24"/>
    </row>
    <row r="44" spans="1:49" x14ac:dyDescent="0.25">
      <c r="AN44" s="24"/>
    </row>
    <row r="45" spans="1:49" x14ac:dyDescent="0.25">
      <c r="AN45" s="24"/>
    </row>
    <row r="46" spans="1:49" x14ac:dyDescent="0.25">
      <c r="AN46" s="24"/>
    </row>
    <row r="47" spans="1:49" x14ac:dyDescent="0.25">
      <c r="AN47" s="24"/>
    </row>
    <row r="48" spans="1:49" x14ac:dyDescent="0.25">
      <c r="B48" s="25"/>
      <c r="C48" s="25"/>
      <c r="AN48" s="24"/>
    </row>
    <row r="49" spans="2:40" x14ac:dyDescent="0.25">
      <c r="B49" s="25"/>
      <c r="C49" s="25"/>
      <c r="AN49" s="24"/>
    </row>
    <row r="50" spans="2:40" x14ac:dyDescent="0.25">
      <c r="B50" s="25"/>
      <c r="C50" s="25"/>
      <c r="AN50" s="24"/>
    </row>
    <row r="51" spans="2:40" x14ac:dyDescent="0.25">
      <c r="B51" s="25"/>
      <c r="C51" s="25"/>
      <c r="AN51" s="24"/>
    </row>
    <row r="52" spans="2:40" x14ac:dyDescent="0.25">
      <c r="B52" s="25"/>
      <c r="C52" s="25"/>
    </row>
    <row r="53" spans="2:40" x14ac:dyDescent="0.25">
      <c r="B53" s="25"/>
      <c r="C53" s="25"/>
    </row>
    <row r="54" spans="2:40" x14ac:dyDescent="0.25">
      <c r="B54" s="25"/>
      <c r="C54" s="25"/>
    </row>
    <row r="55" spans="2:40" x14ac:dyDescent="0.25">
      <c r="B55" s="25"/>
      <c r="C55" s="25"/>
    </row>
    <row r="56" spans="2:40" x14ac:dyDescent="0.25">
      <c r="B56" s="25"/>
      <c r="C56" s="25"/>
    </row>
    <row r="57" spans="2:40" x14ac:dyDescent="0.25">
      <c r="B57" s="25"/>
      <c r="C57" s="25"/>
    </row>
    <row r="58" spans="2:40" x14ac:dyDescent="0.25">
      <c r="B58" s="25"/>
      <c r="C58" s="25"/>
    </row>
    <row r="59" spans="2:40" x14ac:dyDescent="0.25">
      <c r="B59" s="25"/>
      <c r="C59" s="25"/>
    </row>
    <row r="60" spans="2:40" x14ac:dyDescent="0.25">
      <c r="B60" s="25"/>
      <c r="C60" s="25"/>
    </row>
    <row r="61" spans="2:40" x14ac:dyDescent="0.25">
      <c r="B61" s="25"/>
      <c r="C61" s="25"/>
    </row>
    <row r="62" spans="2:40" x14ac:dyDescent="0.25">
      <c r="B62" s="25"/>
      <c r="C62" s="25"/>
    </row>
    <row r="63" spans="2:40" x14ac:dyDescent="0.25">
      <c r="B63" s="25"/>
      <c r="C63" s="25"/>
    </row>
    <row r="64" spans="2:40" x14ac:dyDescent="0.25">
      <c r="B64" s="25"/>
      <c r="C64" s="25"/>
    </row>
    <row r="65" spans="2:3" x14ac:dyDescent="0.25">
      <c r="B65" s="25"/>
      <c r="C65" s="25"/>
    </row>
    <row r="66" spans="2:3" x14ac:dyDescent="0.25">
      <c r="B66" s="25"/>
      <c r="C66" s="25"/>
    </row>
    <row r="67" spans="2:3" x14ac:dyDescent="0.25">
      <c r="B67" s="25"/>
      <c r="C67" s="25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4" spans="2:3" x14ac:dyDescent="0.25">
      <c r="B74" s="25"/>
      <c r="C74" s="2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B2" sqref="B2"/>
    </sheetView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>
        <v>1</v>
      </c>
      <c r="B2" s="13">
        <v>41205</v>
      </c>
      <c r="C2" s="6">
        <v>12.9</v>
      </c>
      <c r="D2" s="7">
        <v>518</v>
      </c>
      <c r="E2" s="8">
        <v>7.15</v>
      </c>
      <c r="F2" s="7">
        <v>67.900000000000006</v>
      </c>
      <c r="G2" s="7">
        <v>0</v>
      </c>
      <c r="H2" s="8">
        <v>6.75</v>
      </c>
      <c r="I2" s="17">
        <v>0.99999999999944578</v>
      </c>
      <c r="J2" s="15">
        <v>0.34509999999999996</v>
      </c>
      <c r="K2" s="15">
        <v>0.26579999999999998</v>
      </c>
      <c r="L2" s="17">
        <v>14.0107</v>
      </c>
      <c r="M2" s="14">
        <v>2.5375000000000001</v>
      </c>
      <c r="N2" s="18">
        <v>62.258088788562837</v>
      </c>
      <c r="O2" s="7">
        <v>120</v>
      </c>
    </row>
    <row r="3" spans="1:15" x14ac:dyDescent="0.25">
      <c r="A3" s="9">
        <v>2</v>
      </c>
      <c r="B3" s="13">
        <v>41205</v>
      </c>
      <c r="C3" s="6">
        <v>12.6</v>
      </c>
      <c r="D3" s="7">
        <v>544</v>
      </c>
      <c r="E3" s="8">
        <v>6.48</v>
      </c>
      <c r="F3" s="7">
        <v>61</v>
      </c>
      <c r="G3" s="7">
        <v>0</v>
      </c>
      <c r="H3" s="8">
        <v>6.85</v>
      </c>
      <c r="I3" s="17">
        <v>1.4000000000002899</v>
      </c>
      <c r="J3" s="15">
        <v>0.37467999999999996</v>
      </c>
      <c r="K3" s="15">
        <v>0.31009999999999999</v>
      </c>
      <c r="L3" s="17">
        <v>3.6707000000000001</v>
      </c>
      <c r="M3" s="14">
        <v>1.044</v>
      </c>
      <c r="N3" s="18">
        <v>15.203805224121254</v>
      </c>
      <c r="O3" s="7">
        <v>120</v>
      </c>
    </row>
    <row r="4" spans="1:15" x14ac:dyDescent="0.25">
      <c r="A4" s="9">
        <v>3</v>
      </c>
      <c r="B4" s="13">
        <v>41205</v>
      </c>
      <c r="C4" s="6">
        <v>12.4</v>
      </c>
      <c r="D4" s="7">
        <v>620</v>
      </c>
      <c r="E4" s="8">
        <v>5.29</v>
      </c>
      <c r="F4" s="7">
        <v>49.6</v>
      </c>
      <c r="G4" s="7">
        <v>66</v>
      </c>
      <c r="H4" s="8">
        <v>6.84</v>
      </c>
      <c r="I4" s="17">
        <v>2.2000000000002018</v>
      </c>
      <c r="J4" s="15">
        <v>0.88739999999999997</v>
      </c>
      <c r="K4" s="15">
        <v>0.66449999999999998</v>
      </c>
      <c r="L4" s="17">
        <v>11.5808</v>
      </c>
      <c r="M4" s="14">
        <v>2.5230000000000001</v>
      </c>
      <c r="N4" s="18">
        <v>21.224680210684724</v>
      </c>
      <c r="O4" s="7">
        <v>120</v>
      </c>
    </row>
    <row r="5" spans="1:15" x14ac:dyDescent="0.25">
      <c r="A5" s="9">
        <v>4</v>
      </c>
      <c r="B5" s="13">
        <v>41205</v>
      </c>
      <c r="C5" s="6">
        <v>16.399999999999999</v>
      </c>
      <c r="D5" s="7">
        <v>261.10000000000002</v>
      </c>
      <c r="E5" s="8">
        <v>6.88</v>
      </c>
      <c r="F5" s="7">
        <v>70.7</v>
      </c>
      <c r="G5" s="7">
        <v>0</v>
      </c>
      <c r="H5" s="8">
        <v>6.86</v>
      </c>
      <c r="I5" s="17">
        <v>3.0555555555558356</v>
      </c>
      <c r="J5" s="15">
        <v>0.83536111111111111</v>
      </c>
      <c r="K5" s="15">
        <v>0.1772</v>
      </c>
      <c r="L5" s="17">
        <v>1.2408000000000001</v>
      </c>
      <c r="M5" s="14">
        <v>0.1305</v>
      </c>
      <c r="N5" s="18">
        <v>7.7387133182844252</v>
      </c>
      <c r="O5" s="7">
        <v>90</v>
      </c>
    </row>
    <row r="6" spans="1:15" x14ac:dyDescent="0.25">
      <c r="A6" s="9">
        <v>5</v>
      </c>
      <c r="B6" s="13">
        <v>41205</v>
      </c>
      <c r="C6" s="6">
        <v>14.5</v>
      </c>
      <c r="D6" s="7">
        <v>44.4</v>
      </c>
      <c r="E6" s="8">
        <v>6.91</v>
      </c>
      <c r="F6" s="7">
        <v>68</v>
      </c>
      <c r="G6" s="7">
        <v>0</v>
      </c>
      <c r="H6" s="8">
        <v>6.78</v>
      </c>
      <c r="I6" s="17">
        <v>12.00000000000016</v>
      </c>
      <c r="J6" s="15">
        <v>0.78879999999999995</v>
      </c>
      <c r="K6" s="15">
        <v>0.75309999999999999</v>
      </c>
      <c r="L6" s="17">
        <v>1.3959000000000001</v>
      </c>
      <c r="M6" s="14">
        <v>0.20300000000000001</v>
      </c>
      <c r="N6" s="18">
        <v>2.1230912229451602</v>
      </c>
      <c r="O6" s="7">
        <v>67</v>
      </c>
    </row>
    <row r="7" spans="1:15" x14ac:dyDescent="0.25">
      <c r="A7" s="9">
        <v>6</v>
      </c>
      <c r="B7" s="13">
        <v>41205</v>
      </c>
      <c r="C7" s="6">
        <v>13.1</v>
      </c>
      <c r="D7" s="7">
        <v>479.7</v>
      </c>
      <c r="E7" s="8">
        <v>7.04</v>
      </c>
      <c r="F7" s="7">
        <v>67.099999999999994</v>
      </c>
      <c r="G7" s="7">
        <v>0</v>
      </c>
      <c r="H7" s="8">
        <v>6.84</v>
      </c>
      <c r="I7" s="17">
        <v>1.4000000000002899</v>
      </c>
      <c r="J7" s="15">
        <v>0.99585999999999997</v>
      </c>
      <c r="K7" s="15">
        <v>0.57589999999999997</v>
      </c>
      <c r="L7" s="17">
        <v>16.337199999999999</v>
      </c>
      <c r="M7" s="14">
        <v>5.9160000000000004</v>
      </c>
      <c r="N7" s="18">
        <v>38.640736238930373</v>
      </c>
      <c r="O7" s="7">
        <v>120</v>
      </c>
    </row>
    <row r="8" spans="1:15" x14ac:dyDescent="0.25">
      <c r="A8" s="9">
        <v>7</v>
      </c>
      <c r="B8" s="13">
        <v>41205</v>
      </c>
      <c r="C8" s="6">
        <v>13.2</v>
      </c>
      <c r="D8" s="7">
        <v>931</v>
      </c>
      <c r="E8" s="8">
        <v>3.43</v>
      </c>
      <c r="F8" s="7">
        <v>32.6</v>
      </c>
      <c r="G8" s="7">
        <v>0</v>
      </c>
      <c r="H8" s="8">
        <v>6.71</v>
      </c>
      <c r="I8" s="17">
        <v>7.799999999999585</v>
      </c>
      <c r="J8" s="15">
        <v>0.57187999999999994</v>
      </c>
      <c r="K8" s="15">
        <v>0.13289999999999999</v>
      </c>
      <c r="L8" s="17">
        <v>35.104300000000002</v>
      </c>
      <c r="M8" s="14">
        <v>5.1475</v>
      </c>
      <c r="N8" s="18">
        <v>302.8728367193379</v>
      </c>
      <c r="O8" s="7">
        <v>84</v>
      </c>
    </row>
    <row r="9" spans="1:15" x14ac:dyDescent="0.25">
      <c r="A9" s="9">
        <v>8</v>
      </c>
      <c r="B9" s="13">
        <v>41205</v>
      </c>
      <c r="C9" s="6">
        <v>20.3</v>
      </c>
      <c r="D9" s="7">
        <v>301.8</v>
      </c>
      <c r="E9" s="8">
        <v>5.51</v>
      </c>
      <c r="F9" s="7">
        <v>61</v>
      </c>
      <c r="G9" s="7">
        <v>33</v>
      </c>
      <c r="H9" s="8">
        <v>6.75</v>
      </c>
      <c r="I9" s="17">
        <v>6.7500000000009219</v>
      </c>
      <c r="J9" s="15">
        <v>1.1462249999999998</v>
      </c>
      <c r="K9" s="15">
        <v>0.13289999999999999</v>
      </c>
      <c r="L9" s="17">
        <v>11.839300000000001</v>
      </c>
      <c r="M9" s="14">
        <v>1.6385000000000001</v>
      </c>
      <c r="N9" s="18">
        <v>101.4130925507901</v>
      </c>
      <c r="O9" s="7">
        <v>86</v>
      </c>
    </row>
    <row r="10" spans="1:15" x14ac:dyDescent="0.25">
      <c r="A10" s="9">
        <v>9</v>
      </c>
      <c r="B10" s="13">
        <v>41205</v>
      </c>
      <c r="C10" s="6">
        <v>23.3</v>
      </c>
      <c r="D10" s="7">
        <v>8300</v>
      </c>
      <c r="E10" s="8">
        <v>19.14</v>
      </c>
      <c r="F10" s="7">
        <v>200</v>
      </c>
      <c r="G10" s="7">
        <v>0</v>
      </c>
      <c r="H10" s="8">
        <v>6.94</v>
      </c>
      <c r="I10" s="18">
        <v>122.99999999999756</v>
      </c>
      <c r="J10" s="15">
        <v>17.9452</v>
      </c>
      <c r="K10" s="15">
        <v>4.6958000000000002</v>
      </c>
      <c r="L10" s="17">
        <v>16.802500000000002</v>
      </c>
      <c r="M10" s="14">
        <v>0.20300000000000001</v>
      </c>
      <c r="N10" s="18">
        <v>3.6214276587588912</v>
      </c>
      <c r="O10" s="7">
        <v>7</v>
      </c>
    </row>
    <row r="11" spans="1:15" x14ac:dyDescent="0.25">
      <c r="A11" s="9">
        <v>10</v>
      </c>
      <c r="B11" s="13">
        <v>41205</v>
      </c>
      <c r="C11" s="6">
        <v>18.600000000000001</v>
      </c>
      <c r="D11" s="7">
        <v>14550</v>
      </c>
      <c r="E11" s="8">
        <v>8.61</v>
      </c>
      <c r="F11" s="7">
        <v>92.1</v>
      </c>
      <c r="G11" s="7">
        <v>0</v>
      </c>
      <c r="H11" s="8">
        <v>7</v>
      </c>
      <c r="I11" s="17">
        <v>36.400000000000432</v>
      </c>
      <c r="J11" s="15">
        <v>2.0903199999999997</v>
      </c>
      <c r="K11" s="15">
        <v>0.75309999999999999</v>
      </c>
      <c r="L11" s="17">
        <v>0.7238</v>
      </c>
      <c r="M11" s="14">
        <v>1.1020000000000001</v>
      </c>
      <c r="N11" s="18">
        <v>2.4243792325056437</v>
      </c>
      <c r="O11" s="7">
        <v>25</v>
      </c>
    </row>
    <row r="12" spans="1:15" x14ac:dyDescent="0.25">
      <c r="A12" s="9">
        <v>11</v>
      </c>
      <c r="B12" s="13">
        <v>41205</v>
      </c>
      <c r="C12" s="6">
        <v>17.3</v>
      </c>
      <c r="D12" s="7">
        <v>245.4</v>
      </c>
      <c r="E12" s="8">
        <v>4.12</v>
      </c>
      <c r="F12" s="7">
        <v>42.8</v>
      </c>
      <c r="G12" s="7">
        <v>0</v>
      </c>
      <c r="H12" s="8">
        <v>6.94</v>
      </c>
      <c r="I12" s="17">
        <v>2.0000000000006679</v>
      </c>
      <c r="J12" s="15">
        <v>0.25635999999999998</v>
      </c>
      <c r="K12" s="15">
        <v>0.13289999999999999</v>
      </c>
      <c r="L12" s="17">
        <v>0.67210000000000003</v>
      </c>
      <c r="M12" s="14">
        <v>0.39150000000000001</v>
      </c>
      <c r="N12" s="18">
        <v>8.003009781790821</v>
      </c>
      <c r="O12" s="7">
        <v>120</v>
      </c>
    </row>
    <row r="13" spans="1:15" x14ac:dyDescent="0.25">
      <c r="A13" s="9">
        <v>12</v>
      </c>
      <c r="B13" s="13">
        <v>41205</v>
      </c>
      <c r="C13" s="6">
        <v>17.600000000000001</v>
      </c>
      <c r="D13" s="7">
        <v>219.3</v>
      </c>
      <c r="E13" s="8">
        <v>9.58</v>
      </c>
      <c r="F13" s="7">
        <v>100.4</v>
      </c>
      <c r="G13" s="7">
        <v>0</v>
      </c>
      <c r="H13" s="8">
        <v>7.27</v>
      </c>
      <c r="I13" s="17">
        <v>2.2000000000002018</v>
      </c>
      <c r="J13" s="15">
        <v>0.26622000000000001</v>
      </c>
      <c r="K13" s="15">
        <v>0.13289999999999999</v>
      </c>
      <c r="L13" s="17">
        <v>1.0857000000000001</v>
      </c>
      <c r="M13" s="14">
        <v>8.7000000000000008E-2</v>
      </c>
      <c r="N13" s="18">
        <v>8.8239277652370216</v>
      </c>
      <c r="O13" s="7">
        <v>120</v>
      </c>
    </row>
    <row r="14" spans="1:15" x14ac:dyDescent="0.25">
      <c r="A14" s="9">
        <v>13</v>
      </c>
      <c r="B14" s="13">
        <v>41205</v>
      </c>
      <c r="C14" s="6">
        <v>24.7</v>
      </c>
      <c r="D14" s="7">
        <v>10.68</v>
      </c>
      <c r="E14" s="8">
        <v>12.65</v>
      </c>
      <c r="F14" s="7">
        <v>152.80000000000001</v>
      </c>
      <c r="G14" s="7">
        <v>33</v>
      </c>
      <c r="H14" s="8">
        <v>7.26</v>
      </c>
      <c r="I14" s="17">
        <v>76.923076923075286</v>
      </c>
      <c r="J14" s="15">
        <v>6.295230769230769</v>
      </c>
      <c r="K14" s="15">
        <v>2.3035999999999999</v>
      </c>
      <c r="L14" s="17">
        <v>3.5156000000000001</v>
      </c>
      <c r="M14" s="14">
        <v>8.7000000000000008E-2</v>
      </c>
      <c r="N14" s="18">
        <v>1.5638999826358744</v>
      </c>
      <c r="O14" s="7">
        <v>12</v>
      </c>
    </row>
    <row r="15" spans="1:15" x14ac:dyDescent="0.25">
      <c r="A15" s="9">
        <v>14</v>
      </c>
      <c r="B15" s="13">
        <v>41205</v>
      </c>
      <c r="C15" s="6">
        <v>20.2</v>
      </c>
      <c r="D15" s="7">
        <v>3849</v>
      </c>
      <c r="E15" s="8">
        <v>8.75</v>
      </c>
      <c r="F15" s="7">
        <v>96.5</v>
      </c>
      <c r="G15" s="7">
        <v>33</v>
      </c>
      <c r="H15" s="8">
        <v>7.06</v>
      </c>
      <c r="I15" s="17">
        <v>23.75000000000016</v>
      </c>
      <c r="J15" s="15">
        <v>7.2409374999999994</v>
      </c>
      <c r="K15" s="15">
        <v>2.2593000000000001</v>
      </c>
      <c r="L15" s="17">
        <v>22.799700000000001</v>
      </c>
      <c r="M15" s="14">
        <v>0.78300000000000003</v>
      </c>
      <c r="N15" s="18">
        <v>10.438056035055107</v>
      </c>
      <c r="O15" s="7">
        <v>19</v>
      </c>
    </row>
    <row r="16" spans="1:15" x14ac:dyDescent="0.25">
      <c r="A16" s="9">
        <v>15</v>
      </c>
      <c r="B16" s="13">
        <v>41205</v>
      </c>
      <c r="C16" s="6">
        <v>13.5</v>
      </c>
      <c r="D16" s="7">
        <v>726</v>
      </c>
      <c r="E16" s="8">
        <v>7.59</v>
      </c>
      <c r="F16" s="7">
        <v>73</v>
      </c>
      <c r="G16" s="7">
        <v>0</v>
      </c>
      <c r="H16" s="8">
        <v>7.17</v>
      </c>
      <c r="I16" s="17">
        <v>2.3999999999997357</v>
      </c>
      <c r="J16" s="15">
        <v>0.73949999999999994</v>
      </c>
      <c r="K16" s="15">
        <v>0.57589999999999997</v>
      </c>
      <c r="L16" s="17">
        <v>21.3004</v>
      </c>
      <c r="M16" s="14">
        <v>0.59450000000000003</v>
      </c>
      <c r="N16" s="18">
        <v>38.018579614516412</v>
      </c>
      <c r="O16" s="7">
        <v>120</v>
      </c>
    </row>
    <row r="17" spans="1:15" x14ac:dyDescent="0.25">
      <c r="A17" s="9">
        <v>16</v>
      </c>
      <c r="B17" s="13">
        <v>41205</v>
      </c>
      <c r="C17" s="6">
        <v>17.399999999999999</v>
      </c>
      <c r="D17" s="7">
        <v>1004</v>
      </c>
      <c r="E17" s="8">
        <v>7.14</v>
      </c>
      <c r="F17" s="7">
        <v>74.8</v>
      </c>
      <c r="G17" s="7">
        <v>0</v>
      </c>
      <c r="H17" s="8">
        <v>7.31</v>
      </c>
      <c r="I17" s="17">
        <v>13.500000000004064</v>
      </c>
      <c r="J17" s="15">
        <v>2.8840499999999998</v>
      </c>
      <c r="K17" s="15">
        <v>0.62019999999999997</v>
      </c>
      <c r="L17" s="17">
        <v>14.3726</v>
      </c>
      <c r="M17" s="14">
        <v>0.46400000000000002</v>
      </c>
      <c r="N17" s="18">
        <v>23.922283134472753</v>
      </c>
      <c r="O17" s="7">
        <v>31</v>
      </c>
    </row>
    <row r="18" spans="1:15" x14ac:dyDescent="0.25">
      <c r="A18" s="9">
        <v>17</v>
      </c>
      <c r="B18" s="13">
        <v>41205</v>
      </c>
      <c r="C18" s="6">
        <v>19.600000000000001</v>
      </c>
      <c r="D18" s="7">
        <v>380.8</v>
      </c>
      <c r="E18" s="8">
        <v>9.33</v>
      </c>
      <c r="F18" s="7">
        <v>101.5</v>
      </c>
      <c r="G18" s="7">
        <v>33</v>
      </c>
      <c r="H18" s="8">
        <v>7.37</v>
      </c>
      <c r="I18" s="17">
        <v>4.5161290322589993</v>
      </c>
      <c r="J18" s="15">
        <v>0.84287096774193537</v>
      </c>
      <c r="K18" s="15">
        <v>0.1772</v>
      </c>
      <c r="L18" s="17">
        <v>2.4298999999999999</v>
      </c>
      <c r="M18" s="14">
        <v>0.26100000000000001</v>
      </c>
      <c r="N18" s="18">
        <v>15.18566591422122</v>
      </c>
      <c r="O18" s="7">
        <v>71</v>
      </c>
    </row>
    <row r="19" spans="1:15" x14ac:dyDescent="0.25">
      <c r="A19" s="9">
        <v>18</v>
      </c>
      <c r="B19" s="13">
        <v>41205</v>
      </c>
      <c r="C19" s="6">
        <v>15.4</v>
      </c>
      <c r="D19" s="7">
        <v>992</v>
      </c>
      <c r="E19" s="8">
        <v>7.33</v>
      </c>
      <c r="F19" s="7">
        <v>73</v>
      </c>
      <c r="G19" s="7">
        <v>33</v>
      </c>
      <c r="H19" s="8">
        <v>7.25</v>
      </c>
      <c r="I19" s="17">
        <v>5.5999999999993832</v>
      </c>
      <c r="J19" s="15">
        <v>1.54802</v>
      </c>
      <c r="K19" s="15">
        <v>2.0377999999999998</v>
      </c>
      <c r="L19" s="17">
        <v>15.354900000000001</v>
      </c>
      <c r="M19" s="14">
        <v>1.4645000000000001</v>
      </c>
      <c r="N19" s="18">
        <v>8.253704975954463</v>
      </c>
      <c r="O19" s="7">
        <v>75</v>
      </c>
    </row>
    <row r="20" spans="1:15" x14ac:dyDescent="0.25">
      <c r="A20" s="9">
        <v>19</v>
      </c>
      <c r="B20" s="13">
        <v>41205</v>
      </c>
      <c r="C20" s="6">
        <v>18.600000000000001</v>
      </c>
      <c r="D20" s="7">
        <v>7970</v>
      </c>
      <c r="E20" s="8">
        <v>9.41</v>
      </c>
      <c r="F20" s="7">
        <v>100.7</v>
      </c>
      <c r="G20" s="7">
        <v>0</v>
      </c>
      <c r="H20" s="8">
        <v>6.82</v>
      </c>
      <c r="I20" s="17">
        <v>49.47368421052321</v>
      </c>
      <c r="J20" s="15">
        <v>6.3571052631578953</v>
      </c>
      <c r="K20" s="15">
        <v>1.5505</v>
      </c>
      <c r="L20" s="17">
        <v>2.5333000000000001</v>
      </c>
      <c r="M20" s="14">
        <v>1.3775000000000002</v>
      </c>
      <c r="N20" s="18">
        <v>2.522283134472751</v>
      </c>
      <c r="O20" s="7">
        <v>14</v>
      </c>
    </row>
    <row r="21" spans="1:15" x14ac:dyDescent="0.25">
      <c r="A21" s="9">
        <v>20</v>
      </c>
      <c r="B21" s="13">
        <v>41205</v>
      </c>
      <c r="C21" s="6">
        <v>18.399999999999999</v>
      </c>
      <c r="D21" s="7">
        <v>272.8</v>
      </c>
      <c r="E21" s="8">
        <v>6.42</v>
      </c>
      <c r="F21" s="7">
        <v>68.099999999999994</v>
      </c>
      <c r="G21" s="7">
        <v>0</v>
      </c>
      <c r="H21" s="8">
        <v>6.94</v>
      </c>
      <c r="I21" s="17">
        <v>4.3902439024396243</v>
      </c>
      <c r="J21" s="15">
        <v>1.0821951219512194</v>
      </c>
      <c r="K21" s="15">
        <v>0.2215</v>
      </c>
      <c r="L21" s="17">
        <v>13.7005</v>
      </c>
      <c r="M21" s="14">
        <v>3.8425000000000002</v>
      </c>
      <c r="N21" s="18">
        <v>79.20090293453724</v>
      </c>
      <c r="O21" s="7">
        <v>64</v>
      </c>
    </row>
    <row r="22" spans="1:15" x14ac:dyDescent="0.25">
      <c r="A22" s="9">
        <v>21</v>
      </c>
      <c r="B22" s="13">
        <v>41205</v>
      </c>
      <c r="C22" s="6">
        <v>15.5</v>
      </c>
      <c r="D22" s="7">
        <v>302.60000000000002</v>
      </c>
      <c r="E22" s="8">
        <v>7.71</v>
      </c>
      <c r="F22" s="7">
        <v>77</v>
      </c>
      <c r="G22" s="7">
        <v>0</v>
      </c>
      <c r="H22" s="8">
        <v>6.71</v>
      </c>
      <c r="I22" s="17">
        <v>3.8000000000000256</v>
      </c>
      <c r="J22" s="15">
        <v>1.2226399999999999</v>
      </c>
      <c r="K22" s="15">
        <v>0.57589999999999997</v>
      </c>
      <c r="L22" s="17">
        <v>5.17</v>
      </c>
      <c r="M22" s="14">
        <v>0.59450000000000003</v>
      </c>
      <c r="N22" s="18">
        <v>10.009550269143949</v>
      </c>
      <c r="O22" s="7">
        <v>72</v>
      </c>
    </row>
    <row r="23" spans="1:15" x14ac:dyDescent="0.25">
      <c r="A23" s="9">
        <v>22</v>
      </c>
      <c r="B23" s="13">
        <v>41205</v>
      </c>
      <c r="C23" s="6">
        <v>17.100000000000001</v>
      </c>
      <c r="D23" s="7">
        <v>575</v>
      </c>
      <c r="E23" s="8">
        <v>7.7</v>
      </c>
      <c r="F23" s="7">
        <v>80.3</v>
      </c>
      <c r="G23" s="7">
        <v>0</v>
      </c>
      <c r="H23" s="8">
        <v>6.91</v>
      </c>
      <c r="I23" s="17">
        <v>1.5999999999998238</v>
      </c>
      <c r="J23" s="15">
        <v>0.46342</v>
      </c>
      <c r="K23" s="15">
        <v>0.2215</v>
      </c>
      <c r="L23" s="17">
        <v>25.953400000000002</v>
      </c>
      <c r="M23" s="14">
        <v>4.4225000000000003</v>
      </c>
      <c r="N23" s="18">
        <v>137.1372460496614</v>
      </c>
      <c r="O23" s="7">
        <v>120</v>
      </c>
    </row>
    <row r="24" spans="1:15" x14ac:dyDescent="0.25">
      <c r="A24" s="9">
        <v>23</v>
      </c>
      <c r="B24" s="13">
        <v>41205</v>
      </c>
      <c r="C24" s="6">
        <v>17.899999999999999</v>
      </c>
      <c r="D24" s="7">
        <v>7830</v>
      </c>
      <c r="E24" s="8">
        <v>7.82</v>
      </c>
      <c r="F24" s="7">
        <v>82.3</v>
      </c>
      <c r="G24" s="7">
        <v>0</v>
      </c>
      <c r="H24" s="8">
        <v>6.79</v>
      </c>
      <c r="I24" s="17">
        <v>41.999999999999815</v>
      </c>
      <c r="J24" s="15">
        <v>3.9193500000000006</v>
      </c>
      <c r="K24" s="15">
        <v>0.70879999999999999</v>
      </c>
      <c r="L24" s="17">
        <v>3.2054</v>
      </c>
      <c r="M24" s="14">
        <v>0.42050000000000004</v>
      </c>
      <c r="N24" s="18">
        <v>5.1155474040632054</v>
      </c>
      <c r="O24" s="7">
        <v>16</v>
      </c>
    </row>
    <row r="25" spans="1:15" x14ac:dyDescent="0.25">
      <c r="A25" s="9">
        <v>24</v>
      </c>
      <c r="B25" s="13">
        <v>41205</v>
      </c>
      <c r="C25" s="6">
        <v>24.2</v>
      </c>
      <c r="D25" s="7">
        <v>1591</v>
      </c>
      <c r="E25" s="8">
        <v>7.06</v>
      </c>
      <c r="F25" s="7">
        <v>84</v>
      </c>
      <c r="G25" s="7">
        <v>33</v>
      </c>
      <c r="H25" s="8">
        <v>7.66</v>
      </c>
      <c r="I25" s="17">
        <v>3.0000000000001137</v>
      </c>
      <c r="J25" s="15">
        <v>0.18733999999999998</v>
      </c>
      <c r="K25" s="15">
        <v>4.6071999999999997</v>
      </c>
      <c r="L25" s="17">
        <v>7.7033000000000005</v>
      </c>
      <c r="M25" s="14">
        <v>2.6970000000000001</v>
      </c>
      <c r="N25" s="18">
        <v>2.2574014585865605</v>
      </c>
      <c r="O25" s="7">
        <v>120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D11" sqref="D11"/>
    </sheetView>
  </sheetViews>
  <sheetFormatPr defaultRowHeight="15" x14ac:dyDescent="0.25"/>
  <cols>
    <col min="1" max="1" width="13.42578125" bestFit="1" customWidth="1"/>
  </cols>
  <sheetData>
    <row r="1" spans="1:15" x14ac:dyDescent="0.25">
      <c r="A1" s="5" t="s">
        <v>70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2" t="s">
        <v>43</v>
      </c>
      <c r="B2" s="13">
        <v>41205</v>
      </c>
      <c r="C2" s="17">
        <v>17.279166666666665</v>
      </c>
      <c r="D2" s="18">
        <v>2188.2741666666666</v>
      </c>
      <c r="E2" s="15">
        <v>7.8770833333333341</v>
      </c>
      <c r="F2" s="18">
        <v>82.383333333333326</v>
      </c>
      <c r="G2" s="18">
        <v>11</v>
      </c>
      <c r="H2" s="17">
        <v>6.9908333333333337</v>
      </c>
      <c r="I2" s="17">
        <v>17.923278734327333</v>
      </c>
      <c r="J2" s="15">
        <v>2.4702527388830386</v>
      </c>
      <c r="K2" s="15">
        <v>1.0574217391304346</v>
      </c>
      <c r="L2" s="17">
        <v>10.520950000000001</v>
      </c>
      <c r="M2" s="17">
        <v>1.5805</v>
      </c>
      <c r="N2" s="18">
        <v>37.832204567469581</v>
      </c>
      <c r="O2" s="18">
        <v>75.541666666666671</v>
      </c>
    </row>
    <row r="3" spans="1:15" x14ac:dyDescent="0.25">
      <c r="A3" s="2" t="s">
        <v>44</v>
      </c>
      <c r="B3" s="13">
        <v>41205</v>
      </c>
      <c r="C3" s="17">
        <v>15.02222222222222</v>
      </c>
      <c r="D3" s="18">
        <v>632.0333333333333</v>
      </c>
      <c r="E3" s="15">
        <v>6.6355555555555563</v>
      </c>
      <c r="F3" s="18">
        <v>64.611111111111114</v>
      </c>
      <c r="G3" s="18">
        <v>11</v>
      </c>
      <c r="H3" s="17">
        <v>6.8922222222222222</v>
      </c>
      <c r="I3" s="17">
        <v>3.0222222222220867</v>
      </c>
      <c r="J3" s="15">
        <v>0.79427777777777786</v>
      </c>
      <c r="K3" s="15">
        <v>1.0779666666666667</v>
      </c>
      <c r="L3" s="17">
        <v>16.498044444444442</v>
      </c>
      <c r="M3" s="17">
        <v>2.6937777777777776</v>
      </c>
      <c r="N3" s="18">
        <v>70.402136454545925</v>
      </c>
      <c r="O3" s="18">
        <v>105.66666666666667</v>
      </c>
    </row>
    <row r="4" spans="1:15" x14ac:dyDescent="0.25">
      <c r="A4" s="2" t="s">
        <v>45</v>
      </c>
      <c r="B4" s="13">
        <v>41205</v>
      </c>
      <c r="C4" s="17">
        <v>17.074999999999999</v>
      </c>
      <c r="D4" s="18">
        <v>341.20000000000005</v>
      </c>
      <c r="E4" s="15">
        <v>6.9862500000000001</v>
      </c>
      <c r="F4" s="18">
        <v>73.412500000000009</v>
      </c>
      <c r="G4" s="18">
        <v>8.25</v>
      </c>
      <c r="H4" s="17">
        <v>7.0274999999999999</v>
      </c>
      <c r="I4" s="17">
        <v>6.0514910612825599</v>
      </c>
      <c r="J4" s="15">
        <v>1.0127602751005331</v>
      </c>
      <c r="K4" s="15">
        <v>0.29348749999999996</v>
      </c>
      <c r="L4" s="17">
        <v>5.8420999999999994</v>
      </c>
      <c r="M4" s="17">
        <v>0.87725000000000009</v>
      </c>
      <c r="N4" s="18">
        <v>30.801335827784847</v>
      </c>
      <c r="O4" s="18">
        <v>81.125</v>
      </c>
    </row>
    <row r="5" spans="1:15" x14ac:dyDescent="0.25">
      <c r="A5" s="2" t="s">
        <v>46</v>
      </c>
      <c r="B5" s="13">
        <v>41205</v>
      </c>
      <c r="C5" s="17">
        <v>20.45</v>
      </c>
      <c r="D5" s="18">
        <v>7084.9466666666667</v>
      </c>
      <c r="E5" s="15">
        <v>11.063333333333333</v>
      </c>
      <c r="F5" s="18">
        <v>120.73333333333335</v>
      </c>
      <c r="G5" s="18">
        <v>11</v>
      </c>
      <c r="H5" s="17">
        <v>6.9783333333333326</v>
      </c>
      <c r="I5" s="17">
        <v>58.591126855599413</v>
      </c>
      <c r="J5" s="15">
        <v>7.3080239220647778</v>
      </c>
      <c r="K5" s="15">
        <v>2.0451833333333331</v>
      </c>
      <c r="L5" s="17">
        <v>8.2633833333333317</v>
      </c>
      <c r="M5" s="17">
        <v>0.66216666666666668</v>
      </c>
      <c r="N5" s="18">
        <v>4.2809322412485784</v>
      </c>
      <c r="O5" s="18">
        <v>15.5</v>
      </c>
    </row>
    <row r="6" spans="1:15" x14ac:dyDescent="0.25">
      <c r="B6" s="13"/>
    </row>
    <row r="7" spans="1:15" x14ac:dyDescent="0.25">
      <c r="B7" s="13"/>
    </row>
    <row r="8" spans="1:15" x14ac:dyDescent="0.25">
      <c r="B8" s="13"/>
    </row>
    <row r="9" spans="1:15" x14ac:dyDescent="0.25">
      <c r="B9" s="13"/>
    </row>
    <row r="10" spans="1:15" x14ac:dyDescent="0.25">
      <c r="B10" s="13"/>
    </row>
    <row r="11" spans="1:15" x14ac:dyDescent="0.25">
      <c r="B11" s="13"/>
    </row>
    <row r="12" spans="1:15" x14ac:dyDescent="0.25">
      <c r="B12" s="13"/>
    </row>
    <row r="13" spans="1:15" x14ac:dyDescent="0.25">
      <c r="B13" s="13"/>
    </row>
    <row r="14" spans="1:15" x14ac:dyDescent="0.25">
      <c r="B14" s="13"/>
    </row>
    <row r="15" spans="1:15" x14ac:dyDescent="0.25">
      <c r="B15" s="13"/>
    </row>
    <row r="16" spans="1:1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dcterms:created xsi:type="dcterms:W3CDTF">2011-07-26T14:20:42Z</dcterms:created>
  <dcterms:modified xsi:type="dcterms:W3CDTF">2013-01-22T17:17:12Z</dcterms:modified>
</cp:coreProperties>
</file>