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tabRatio="633" activeTab="0"/>
  </bookViews>
  <sheets>
    <sheet name="Warnings" sheetId="1" r:id="rId1"/>
    <sheet name="Instructions" sheetId="2" r:id="rId2"/>
    <sheet name="Assistance" sheetId="3" r:id="rId3"/>
    <sheet name="General Project Info" sheetId="4" r:id="rId4"/>
    <sheet name="Initialize" sheetId="5" r:id="rId5"/>
    <sheet name="PART A" sheetId="6" r:id="rId6"/>
    <sheet name="PART B" sheetId="7" r:id="rId7"/>
    <sheet name="PART C" sheetId="8" r:id="rId8"/>
    <sheet name="Print" sheetId="9" r:id="rId9"/>
    <sheet name="PART B Instructions" sheetId="10" r:id="rId10"/>
    <sheet name="PART C Instructions" sheetId="11" r:id="rId11"/>
    <sheet name="Days" sheetId="12" r:id="rId12"/>
    <sheet name="Code" sheetId="13" r:id="rId13"/>
  </sheets>
  <definedNames>
    <definedName name="Code">'Code'!$D$11:$D$90</definedName>
    <definedName name="countB">'PART B'!$AB$12</definedName>
    <definedName name="CountC">'PART C'!$AB$12</definedName>
    <definedName name="dayofmonth">'Days'!$A$1:$A$31</definedName>
    <definedName name="ELEMENT_DATA">'PART B'!$B$12:$D$26</definedName>
    <definedName name="new" localSheetId="9">'PART B Instructions'!#REF!</definedName>
    <definedName name="new" localSheetId="7">'PART C'!#REF!</definedName>
    <definedName name="new" localSheetId="10">'PART C Instructions'!#REF!</definedName>
    <definedName name="new">'PART B'!#REF!</definedName>
    <definedName name="New_Detail_Row" localSheetId="9">'PART B Instructions'!#REF!</definedName>
    <definedName name="New_Detail_Row" localSheetId="7">'PART C'!#REF!</definedName>
    <definedName name="New_Detail_Row" localSheetId="10">'PART C Instructions'!#REF!</definedName>
    <definedName name="New_Detail_Row">'PART B'!#REF!</definedName>
    <definedName name="Part_B_Current">'PART B'!$G$12:$G$25</definedName>
    <definedName name="Part_B_Data">'PART B'!$A$12:$Q$25</definedName>
    <definedName name="Part_B_Previous">'PART B'!$E$12:$E$25</definedName>
    <definedName name="Part_C_Current">'PART C'!$F$12:$F$23</definedName>
    <definedName name="Part_C_Data">'PART C'!$A$12:$P$23</definedName>
    <definedName name="Part_C_Previous">'PART C'!$D$12:$D$23</definedName>
    <definedName name="_xlnm.Print_Area" localSheetId="2">'Assistance'!$A$1:$I$47</definedName>
    <definedName name="_xlnm.Print_Area" localSheetId="12">'Code'!$A$1:$D$93</definedName>
    <definedName name="_xlnm.Print_Area" localSheetId="5">'PART A'!$B$5:$J$70</definedName>
    <definedName name="_xlnm.Print_Area" localSheetId="6">'PART B'!$A$5:$Q$26</definedName>
    <definedName name="_xlnm.Print_Area" localSheetId="9">'PART B Instructions'!$A$1:$Q$35</definedName>
    <definedName name="_xlnm.Print_Area" localSheetId="7">'PART C'!$A$5:$P$24</definedName>
    <definedName name="_xlnm.Print_Area" localSheetId="10">'PART C Instructions'!$A$1:$P$33</definedName>
    <definedName name="_xlnm.Print_Area" localSheetId="0">'Warnings'!$A$1:$P$27</definedName>
    <definedName name="_xlnm.Print_Titles" localSheetId="6">'PART B'!$10:$11</definedName>
    <definedName name="_xlnm.Print_Titles" localSheetId="9">'PART B Instructions'!$12:$14</definedName>
    <definedName name="_xlnm.Print_Titles" localSheetId="7">'PART C'!$10:$11</definedName>
    <definedName name="_xlnm.Print_Titles" localSheetId="10">'PART C Instructions'!$12:$14</definedName>
    <definedName name="Retainage_Current">'PART A'!$I$22</definedName>
    <definedName name="Retainage_Previous">'PART A'!$G$22</definedName>
  </definedNames>
  <calcPr fullCalcOnLoad="1"/>
</workbook>
</file>

<file path=xl/sharedStrings.xml><?xml version="1.0" encoding="utf-8"?>
<sst xmlns="http://schemas.openxmlformats.org/spreadsheetml/2006/main" count="755" uniqueCount="420">
  <si>
    <t>Project Title:</t>
  </si>
  <si>
    <t>Project Number:</t>
  </si>
  <si>
    <t>Institution/Agency Name:</t>
  </si>
  <si>
    <t>A/E Firm Name:</t>
  </si>
  <si>
    <t>Contractor Name:</t>
  </si>
  <si>
    <t>Location of Work:</t>
  </si>
  <si>
    <t>fifth</t>
  </si>
  <si>
    <t>first</t>
  </si>
  <si>
    <t>second</t>
  </si>
  <si>
    <t>third</t>
  </si>
  <si>
    <t>fourth</t>
  </si>
  <si>
    <t>seventh</t>
  </si>
  <si>
    <t>sixth</t>
  </si>
  <si>
    <t>eighth</t>
  </si>
  <si>
    <t>ninth</t>
  </si>
  <si>
    <t>tenth</t>
  </si>
  <si>
    <t>eleventh</t>
  </si>
  <si>
    <t>twelfth</t>
  </si>
  <si>
    <t>thirteenth</t>
  </si>
  <si>
    <t>fourteenth</t>
  </si>
  <si>
    <t>fifthteenth</t>
  </si>
  <si>
    <t>sixteenth</t>
  </si>
  <si>
    <t>seventeenth</t>
  </si>
  <si>
    <t>eighteenth</t>
  </si>
  <si>
    <t>nineteenth</t>
  </si>
  <si>
    <t>thirtieth</t>
  </si>
  <si>
    <t>twenty-ninth</t>
  </si>
  <si>
    <t>twenty-eighth</t>
  </si>
  <si>
    <t>twenty-seventh</t>
  </si>
  <si>
    <t>twenty-sixth</t>
  </si>
  <si>
    <t>twenty-fifth</t>
  </si>
  <si>
    <t>twenty-fourth</t>
  </si>
  <si>
    <t>twenty-third</t>
  </si>
  <si>
    <t>twenty-second</t>
  </si>
  <si>
    <t>twenty-first</t>
  </si>
  <si>
    <t>twentieth</t>
  </si>
  <si>
    <t>thirty-first</t>
  </si>
  <si>
    <t>Date Contract Executed</t>
  </si>
  <si>
    <t>VALUE OF WORK COMPLETED</t>
  </si>
  <si>
    <t>PREVIOUS</t>
  </si>
  <si>
    <t>VALUE</t>
  </si>
  <si>
    <t>CURRENT</t>
  </si>
  <si>
    <t>TOTAL</t>
  </si>
  <si>
    <t>THIS</t>
  </si>
  <si>
    <t>PERCENT</t>
  </si>
  <si>
    <t>TO DATE</t>
  </si>
  <si>
    <t>REPORT</t>
  </si>
  <si>
    <t>COMPLETE</t>
  </si>
  <si>
    <t>N</t>
  </si>
  <si>
    <t>PROJECT TITLE:</t>
  </si>
  <si>
    <t>PROJECT CODE:</t>
  </si>
  <si>
    <t>Contractor FEIN:</t>
  </si>
  <si>
    <t xml:space="preserve"> Before initializing:</t>
  </si>
  <si>
    <t xml:space="preserve"> After initializing:</t>
  </si>
  <si>
    <t xml:space="preserve"> After updating %:</t>
  </si>
  <si>
    <t>Update the following data:</t>
  </si>
  <si>
    <t>STEP 2 can be bypassed on future monthly updates.</t>
  </si>
  <si>
    <t>capout@dgs.virginia.gov</t>
  </si>
  <si>
    <t>Question or Description of Problem:</t>
  </si>
  <si>
    <t xml:space="preserve">PAYMENT REQUEST NO. </t>
  </si>
  <si>
    <t>SCHEDULE OF VALUES AND CERTIFICATE FOR PAYMENT</t>
  </si>
  <si>
    <t>AGENCY NAME:</t>
  </si>
  <si>
    <t xml:space="preserve"> DGS-30-104  ( FORM CO-12 )</t>
  </si>
  <si>
    <t>Enter the following:</t>
  </si>
  <si>
    <t>SCHEDULE OF VALUES and CERTIFICATE FOR PAYMENT</t>
  </si>
  <si>
    <r>
      <t xml:space="preserve"> </t>
    </r>
    <r>
      <rPr>
        <b/>
        <u val="single"/>
        <sz val="10"/>
        <color indexed="18"/>
        <rFont val="Arial"/>
        <family val="2"/>
      </rPr>
      <t>Example</t>
    </r>
    <r>
      <rPr>
        <b/>
        <sz val="10"/>
        <color indexed="18"/>
        <rFont val="Arial"/>
        <family val="2"/>
      </rPr>
      <t>:</t>
    </r>
  </si>
  <si>
    <t>A )</t>
  </si>
  <si>
    <t>B )</t>
  </si>
  <si>
    <t>C )</t>
  </si>
  <si>
    <t xml:space="preserve"> EPDM Roofing</t>
  </si>
  <si>
    <t>100 L</t>
  </si>
  <si>
    <t>Structural Steel - Installation</t>
  </si>
  <si>
    <t>Structural Steel - Materials</t>
  </si>
  <si>
    <t>Enter the original contract value for each line item.</t>
  </si>
  <si>
    <t>This step must be done to compute the correct values for the current pay request.</t>
  </si>
  <si>
    <t>"Current Value to Date" column to the "Previous Value to Date" column as shown in the</t>
  </si>
  <si>
    <t>example below.</t>
  </si>
  <si>
    <t>100 M</t>
  </si>
  <si>
    <t xml:space="preserve">  Enter the total progress (percent complete) for each line item.</t>
  </si>
  <si>
    <t>Pave Parking Lot A</t>
  </si>
  <si>
    <t>Pave Parking Lot B</t>
  </si>
  <si>
    <t>Pave Parking Lot C</t>
  </si>
  <si>
    <t>Smith's Paving Services</t>
  </si>
  <si>
    <t>99999-999</t>
  </si>
  <si>
    <t xml:space="preserve">  If subcontractor is a Small (S), Woman (W), or Minority (M) - owned business, enter vendor name, and Yes (Y) or No (N) for S, W, M status.</t>
  </si>
  <si>
    <t>and make changes as required.</t>
  </si>
  <si>
    <t>STEP 2  -  Enter Project and Contract Information</t>
  </si>
  <si>
    <t>to Date" amount from the "Current Value to Date" amount.</t>
  </si>
  <si>
    <t>Below is an example PART B with detailed instructions shown in red.</t>
  </si>
  <si>
    <r>
      <t xml:space="preserve">The </t>
    </r>
    <r>
      <rPr>
        <b/>
        <sz val="10"/>
        <color indexed="18"/>
        <rFont val="Arial"/>
        <family val="2"/>
      </rPr>
      <t>ORIGINAL CONTRACT</t>
    </r>
    <r>
      <rPr>
        <sz val="10"/>
        <color indexed="18"/>
        <rFont val="Arial"/>
        <family val="2"/>
      </rPr>
      <t xml:space="preserve"> line items ( and progress for same ) are entered in PART B of the CO-12 form.</t>
    </r>
  </si>
  <si>
    <t xml:space="preserve">          If subcontractor is a Small (S), Woman (W), or Minority (M) - owned business, enter their Department of Minority Business Certificate (DMBE) certificate number.</t>
  </si>
  <si>
    <t xml:space="preserve">PERIOD BEGINNING DATE: </t>
  </si>
  <si>
    <t xml:space="preserve">PERIOD ENDING DATE: </t>
  </si>
  <si>
    <r>
      <t xml:space="preserve">The </t>
    </r>
    <r>
      <rPr>
        <b/>
        <sz val="10"/>
        <color indexed="18"/>
        <rFont val="Arial"/>
        <family val="2"/>
      </rPr>
      <t>CONSTRUCTION CHANGE ORDERS</t>
    </r>
    <r>
      <rPr>
        <sz val="10"/>
        <color indexed="18"/>
        <rFont val="Arial"/>
        <family val="2"/>
      </rPr>
      <t xml:space="preserve"> ( and progress for same ) are entered in PART C of the CO-12 form.</t>
    </r>
  </si>
  <si>
    <t>Below is an example PART C with detailed instructions shown in red.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</si>
  <si>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</si>
  <si>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</si>
  <si>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</si>
  <si>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</si>
  <si>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</si>
  <si>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</si>
  <si>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</si>
  <si>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</si>
  <si>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</si>
  <si>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Month:</t>
  </si>
  <si>
    <t xml:space="preserve">      Day:</t>
  </si>
  <si>
    <t xml:space="preserve">      Year:</t>
  </si>
  <si>
    <t xml:space="preserve">Once the above project and contract information have been entered, unless there are any changes,  </t>
  </si>
  <si>
    <r>
      <t>NOTE</t>
    </r>
    <r>
      <rPr>
        <b/>
        <sz val="10"/>
        <color indexed="10"/>
        <rFont val="Arial"/>
        <family val="2"/>
      </rPr>
      <t xml:space="preserve">:   </t>
    </r>
  </si>
  <si>
    <t>a formula which multiplies the "Percent Complete" by the "Total Value".</t>
  </si>
  <si>
    <t>After updating the "Percent Complete" column, the new "Current Value to Date" amount is calculated by</t>
  </si>
  <si>
    <t>Another formula calculates the "Value This Report" amount by subtracting the "Previous Value</t>
  </si>
  <si>
    <r>
      <t>The "</t>
    </r>
    <r>
      <rPr>
        <b/>
        <sz val="10"/>
        <color indexed="18"/>
        <rFont val="Arial"/>
        <family val="2"/>
      </rPr>
      <t>Initialize</t>
    </r>
    <r>
      <rPr>
        <sz val="10"/>
        <color indexed="18"/>
        <rFont val="Arial"/>
        <family val="2"/>
      </rPr>
      <t>" macro copies all "Current Value to Date" entries to the "Previous Value to Date" column.</t>
    </r>
  </si>
  <si>
    <t>to prevent the user from accidentially</t>
  </si>
  <si>
    <t>allow data input by the user.</t>
  </si>
  <si>
    <t>Cells with a yellow background</t>
  </si>
  <si>
    <t>Cells with a white background are</t>
  </si>
  <si>
    <t>calculated cells.  These cells are "locked"</t>
  </si>
  <si>
    <t>overwriting the embedded formulas.</t>
  </si>
  <si>
    <t>STEP 3  -  Prepare the CO-12 for New Pay Period</t>
  </si>
  <si>
    <t xml:space="preserve">for data entry for each new pay application. The macro copies all of the data from the  </t>
  </si>
  <si>
    <t>Initializing the CO-12 Form runs a macro (an automated procedure) which prepares the CO-12</t>
  </si>
  <si>
    <t>1a</t>
  </si>
  <si>
    <t>1b</t>
  </si>
  <si>
    <t>ADDITIONAL LANDSCAPING</t>
  </si>
  <si>
    <t>ADDITIONAL LANDSCAPING - Additional trees and shrubs</t>
  </si>
  <si>
    <t>ADDITIONAL LANDSCAPING - Extend irrigation system</t>
  </si>
  <si>
    <t xml:space="preserve"> Enter the Change Order Number.  ( Examples:  1, 2, 3…..).  Additional identifying numbers and/or letters may be added as shown in examples below as needed.</t>
  </si>
  <si>
    <t xml:space="preserve">                                     Enter a Change Order description.   ( Line items must be broken out in a sufficient level of detail to allow Owner and A/E to assess progress. )</t>
  </si>
  <si>
    <t>4 L</t>
  </si>
  <si>
    <t>4 M</t>
  </si>
  <si>
    <t xml:space="preserve"> If necessary to provide more detail for a specific Change Order, use multiple lines for each component as needed. </t>
  </si>
  <si>
    <t>Enter the scheduled value for each Change Order or component thereof.</t>
  </si>
  <si>
    <t>A</t>
  </si>
  <si>
    <t>B</t>
  </si>
  <si>
    <t>C</t>
  </si>
  <si>
    <t>D = B + C</t>
  </si>
  <si>
    <t>E = D / A</t>
  </si>
  <si>
    <t>CONTRACTOR CERTIFICATION</t>
  </si>
  <si>
    <t>ARCHITECT/ENGINEER CERTIFICATION</t>
  </si>
  <si>
    <t>AGENCY ACTION</t>
  </si>
  <si>
    <t xml:space="preserve">      Return to General Instructions</t>
  </si>
  <si>
    <t>After the initializing macro is run, you can now update the "Percent Complete" column to reflect new progress.</t>
  </si>
  <si>
    <t>Initializing Explained ----  what is does and how it works:</t>
  </si>
  <si>
    <t xml:space="preserve"> PART A</t>
  </si>
  <si>
    <t>SCHEDULE OF VALUES</t>
  </si>
  <si>
    <t>and</t>
  </si>
  <si>
    <t>CERTIFICATE FOR PAYMENT</t>
  </si>
  <si>
    <t xml:space="preserve">  ADJUSTED CONTRACT TOTAL</t>
  </si>
  <si>
    <t xml:space="preserve">  NET REQUISTION AMOUNT</t>
  </si>
  <si>
    <t>signature</t>
  </si>
  <si>
    <t>printed name</t>
  </si>
  <si>
    <t xml:space="preserve">         For Pay Period Beginning:</t>
  </si>
  <si>
    <t xml:space="preserve">         For Pay Period Ending:</t>
  </si>
  <si>
    <t xml:space="preserve">    Pay Request Submittal Date:</t>
  </si>
  <si>
    <t xml:space="preserve">    Pay Request Number:</t>
  </si>
  <si>
    <t xml:space="preserve">    Contractor Representative:</t>
  </si>
  <si>
    <t xml:space="preserve"> SUMMARY AND CERTIFICATION</t>
  </si>
  <si>
    <t>Retainage Percentage:</t>
  </si>
  <si>
    <t>5 L</t>
  </si>
  <si>
    <t xml:space="preserve">  The undersigned Contractor requests payment of that portion of the contract price shown on the last line</t>
  </si>
  <si>
    <t xml:space="preserve">  of the foregoing Schedule of Values, and represents and warrants to the Owner that: (1) the data shown on the</t>
  </si>
  <si>
    <t xml:space="preserve">  Schedule of Values is accurate and correct; (2) the Work covered by this Certificate has been completed in</t>
  </si>
  <si>
    <t xml:space="preserve">  accordance with the Contract Documents; (3) all previous progress payments received from Owner on account of Work done</t>
  </si>
  <si>
    <t xml:space="preserve">  under this Contract have been applied to discharge in full (except for allowable retainage) all obligations of Contractor</t>
  </si>
  <si>
    <t xml:space="preserve">  (4) title to all materials and equipment for which payment is requested in this Certificate, whether or not incorporated</t>
  </si>
  <si>
    <t xml:space="preserve">  in said Work, will pass to Owner at time of payment free and clear of all liens, claims, security interests and</t>
  </si>
  <si>
    <t xml:space="preserve">  encumbrances (except such materials and equipment which are covered by a Bond previously accepted by Owner).</t>
  </si>
  <si>
    <t xml:space="preserve">  Date: </t>
  </si>
  <si>
    <t xml:space="preserve">  FEIN #: </t>
  </si>
  <si>
    <t xml:space="preserve">By: </t>
  </si>
  <si>
    <t xml:space="preserve">Contractor: </t>
  </si>
  <si>
    <t xml:space="preserve">  By:</t>
  </si>
  <si>
    <t xml:space="preserve">  Amount approved for payment this certificate is:</t>
  </si>
  <si>
    <t xml:space="preserve">  By: </t>
  </si>
  <si>
    <t>date</t>
  </si>
  <si>
    <t>title</t>
  </si>
  <si>
    <t xml:space="preserve">Typed Name:  </t>
  </si>
  <si>
    <t xml:space="preserve">  Architect/Engineer:</t>
  </si>
  <si>
    <t xml:space="preserve">  Approved Change Orders (from CO-12, PART C)</t>
  </si>
  <si>
    <t xml:space="preserve">  Original Contract Line Items (from CO-12, PART B)</t>
  </si>
  <si>
    <t xml:space="preserve">  Retainage</t>
  </si>
  <si>
    <t xml:space="preserve">PROJECT CODE:  </t>
  </si>
  <si>
    <t xml:space="preserve">  AGENCY NAME:  </t>
  </si>
  <si>
    <t xml:space="preserve">  PROJECT TITLE:  </t>
  </si>
  <si>
    <t>Amount Requested</t>
  </si>
  <si>
    <t>If any information on the PART A summary appears incorrect, return to the appropriate step</t>
  </si>
  <si>
    <r>
      <t>NOTE</t>
    </r>
    <r>
      <rPr>
        <sz val="11"/>
        <color indexed="10"/>
        <rFont val="Arial"/>
        <family val="2"/>
      </rPr>
      <t>:  All information on the PART A page is updated from entries made in the other steps.</t>
    </r>
  </si>
  <si>
    <t>TOTAL APPROVED CHANGE ORDERS</t>
  </si>
  <si>
    <t xml:space="preserve"> Dollars   (                                              )</t>
  </si>
  <si>
    <t>Initializing is designed to save the user considerable time and effort.</t>
  </si>
  <si>
    <t>Today is:</t>
  </si>
  <si>
    <t>PART B Instructions</t>
  </si>
  <si>
    <t>PART C Instructions</t>
  </si>
  <si>
    <r>
      <t>NEXT MONTH</t>
    </r>
    <r>
      <rPr>
        <sz val="10"/>
        <color indexed="18"/>
        <rFont val="Arial"/>
        <family val="2"/>
      </rPr>
      <t xml:space="preserve"> - Repeat Steps </t>
    </r>
    <r>
      <rPr>
        <b/>
        <sz val="10"/>
        <color indexed="18"/>
        <rFont val="Arial"/>
        <family val="2"/>
      </rPr>
      <t>1</t>
    </r>
    <r>
      <rPr>
        <sz val="10"/>
        <color indexed="18"/>
        <rFont val="Arial"/>
        <family val="2"/>
      </rPr>
      <t xml:space="preserve"> through </t>
    </r>
    <r>
      <rPr>
        <b/>
        <sz val="10"/>
        <color indexed="18"/>
        <rFont val="Arial"/>
        <family val="2"/>
      </rPr>
      <t>9</t>
    </r>
    <r>
      <rPr>
        <sz val="10"/>
        <color indexed="18"/>
        <rFont val="Arial"/>
        <family val="2"/>
      </rPr>
      <t>.</t>
    </r>
  </si>
  <si>
    <t>STEP 5 - Complete PART C</t>
  </si>
  <si>
    <t>STEP 4 - Complete PART B</t>
  </si>
  <si>
    <t>STEP 6 - Review PART A</t>
  </si>
  <si>
    <t>STEP 7 - Print the CO-12</t>
  </si>
  <si>
    <t>MAIN MENU and GENERAL INSTRUCTIONS</t>
  </si>
  <si>
    <t>Your Name:</t>
  </si>
  <si>
    <t>Agency Project Mgr:</t>
  </si>
  <si>
    <t xml:space="preserve">   Phone Number:</t>
  </si>
  <si>
    <t xml:space="preserve">   E-mail address:</t>
  </si>
  <si>
    <t>( FEIN = Fed. Employer Identification Number )</t>
  </si>
  <si>
    <t xml:space="preserve"> Save each monthly submittal with a unique file name.</t>
  </si>
  <si>
    <t xml:space="preserve"> Sign and submit the CO-12.</t>
  </si>
  <si>
    <r>
      <t>NOTE</t>
    </r>
    <r>
      <rPr>
        <b/>
        <sz val="10"/>
        <color indexed="10"/>
        <rFont val="Arial"/>
        <family val="2"/>
      </rPr>
      <t>:  This form was last initialized on:</t>
    </r>
  </si>
  <si>
    <t>If you need assistance:</t>
  </si>
  <si>
    <t>below before completing Parts B &amp; C.</t>
  </si>
  <si>
    <t>New users, please review the instructions</t>
  </si>
  <si>
    <t xml:space="preserve">   ( for example:   Project 999-99999 Pay Request 1,  Project 999-99999 Pay Request 2, .... )</t>
  </si>
  <si>
    <t xml:space="preserve"> Make a backup copy of this Excel file</t>
  </si>
  <si>
    <t>Users may …</t>
  </si>
  <si>
    <t>Users may format cells (e.g., bold, underline, italic, font size, etc.)</t>
  </si>
  <si>
    <t>Users should not …</t>
  </si>
  <si>
    <t>Users should not modify these worksheets in any manner, other than as noted above !</t>
  </si>
  <si>
    <t>Users should not "unprotect" these worksheets !</t>
  </si>
  <si>
    <t>Users may format rows (e.g., adjust the row height, etc.)</t>
  </si>
  <si>
    <t>Users should not delete rows in these worksheets !</t>
  </si>
  <si>
    <t xml:space="preserve"> )</t>
  </si>
  <si>
    <t xml:space="preserve"> before proceeding to the next step.</t>
  </si>
  <si>
    <t>Code</t>
  </si>
  <si>
    <t>A1010  Standard Foundations</t>
  </si>
  <si>
    <t>A1020  Special Foundations</t>
  </si>
  <si>
    <t>A1030  Slab on Grade</t>
  </si>
  <si>
    <t>A2010  Basement Excavation</t>
  </si>
  <si>
    <t>A2020  Basement Walls</t>
  </si>
  <si>
    <t>B1010  Floor Construction</t>
  </si>
  <si>
    <t>B1020  Roof Construction</t>
  </si>
  <si>
    <t>B2010  Exterior Walls</t>
  </si>
  <si>
    <t>B2020  Exterior Windows</t>
  </si>
  <si>
    <t>B2030  Exterior Doors</t>
  </si>
  <si>
    <t>B3010  Roof Coverings</t>
  </si>
  <si>
    <t>B3020  Roof Openings</t>
  </si>
  <si>
    <t>C1010  Partitions</t>
  </si>
  <si>
    <t>C1020  Interior Doors</t>
  </si>
  <si>
    <t>C1030  Fittings</t>
  </si>
  <si>
    <t>C2010  Stair Construction</t>
  </si>
  <si>
    <t>C2020  Stair Finishes</t>
  </si>
  <si>
    <t>C3010  Wall Finishes</t>
  </si>
  <si>
    <t>C3020  Floor Finishes</t>
  </si>
  <si>
    <t>C3030  Ceiling Finishes</t>
  </si>
  <si>
    <t>D1010  Elevators &amp; Lifts</t>
  </si>
  <si>
    <t>D1020  Escalators &amp; Moving Walks</t>
  </si>
  <si>
    <t>D1090  Other Conveying Systems</t>
  </si>
  <si>
    <t>D2010  Plumbing Fixtures</t>
  </si>
  <si>
    <t>D2020  Domestic Water Distribution</t>
  </si>
  <si>
    <t>D2030  Sanitary Waste</t>
  </si>
  <si>
    <t>D2040  Rain Water Drainage</t>
  </si>
  <si>
    <t>D2090  Other Plumbing Systems</t>
  </si>
  <si>
    <t>D3010  Energy Supply</t>
  </si>
  <si>
    <t>D3020  Heat Generating Systems</t>
  </si>
  <si>
    <t>D3030  Cooling Generating Systems</t>
  </si>
  <si>
    <t>D3040  Distribution Systems</t>
  </si>
  <si>
    <t>D3050  Terminal &amp; Package Units</t>
  </si>
  <si>
    <t>D3060  Controls &amp; Instrumentation</t>
  </si>
  <si>
    <t>D3070  System Testing &amp; Balancing</t>
  </si>
  <si>
    <t>D3090  Other HVAC Systems &amp; Equipment</t>
  </si>
  <si>
    <t>D4010  Sprinklers</t>
  </si>
  <si>
    <t>D4020  Standpipes</t>
  </si>
  <si>
    <t>D4030  Fire Protection Specialties</t>
  </si>
  <si>
    <t>D4090  Other Fire Protection Systems</t>
  </si>
  <si>
    <t>D5010  Electrical Service &amp; Distribution</t>
  </si>
  <si>
    <t>D5020  Lighting and Branch Wiring</t>
  </si>
  <si>
    <t>D5030  Communications &amp; Security</t>
  </si>
  <si>
    <t>D5090  Other Electrical Systems</t>
  </si>
  <si>
    <t>E1010  Commercial Equipment</t>
  </si>
  <si>
    <t>E1020  Institutional Equipment</t>
  </si>
  <si>
    <t>E1030  Vehicular Equipment</t>
  </si>
  <si>
    <t>E1090  Other Equipment</t>
  </si>
  <si>
    <t>E2010  Fixed Furnishings</t>
  </si>
  <si>
    <t>E2020  Movable Furnishings</t>
  </si>
  <si>
    <t>F1010  Special Structures</t>
  </si>
  <si>
    <t>F1020  Integrated Construction</t>
  </si>
  <si>
    <t>F1030  Special Construction Systems</t>
  </si>
  <si>
    <t>F1040  Special Facilities</t>
  </si>
  <si>
    <t>F1050  Special Controls and Instrumentation</t>
  </si>
  <si>
    <t>F2010  Building Elements Demolition</t>
  </si>
  <si>
    <t>F2020  Hazardous Components Abatement</t>
  </si>
  <si>
    <t>G1010  Site Clearing</t>
  </si>
  <si>
    <t>G1020  Site Demolition and Relocations</t>
  </si>
  <si>
    <t>G1030  Site Earthwork</t>
  </si>
  <si>
    <t>G1040  Hazardous Waste Removal</t>
  </si>
  <si>
    <t>G2010  Roadways</t>
  </si>
  <si>
    <t>G2020  Parking Lots</t>
  </si>
  <si>
    <t>G2030  Pedestrian Paving</t>
  </si>
  <si>
    <t>G2040  Site Development</t>
  </si>
  <si>
    <t>G2050  Landscaping</t>
  </si>
  <si>
    <t>G3010  Water Supply</t>
  </si>
  <si>
    <t>G3020  Sanitary Sewer</t>
  </si>
  <si>
    <t>G3030  Storm Sewer</t>
  </si>
  <si>
    <t>G3040  Heating Distribution</t>
  </si>
  <si>
    <t>G3050  Cooling Distribution</t>
  </si>
  <si>
    <t>G3060  Fuel Distribution</t>
  </si>
  <si>
    <t>G3090  Other Site Mechanical Utilities</t>
  </si>
  <si>
    <t>G4010  Electrical Distribution</t>
  </si>
  <si>
    <t>G4020  Site Lighting</t>
  </si>
  <si>
    <t>G4030  Site Communications &amp; Security</t>
  </si>
  <si>
    <t>G4090  Other Site Electrical Utilities</t>
  </si>
  <si>
    <t>G9010  Services and Pedestrian Tunnels</t>
  </si>
  <si>
    <t>G9090  Other Site Systems &amp; Equipment</t>
  </si>
  <si>
    <t>Z0000  General Conditions / Gen'l Requirements, OH &amp; P</t>
  </si>
  <si>
    <t>A10  Foundations</t>
  </si>
  <si>
    <t>A20  Basement Construction</t>
  </si>
  <si>
    <t>B10  Superstructure</t>
  </si>
  <si>
    <t>B20  Exterior Enclosure</t>
  </si>
  <si>
    <t>B30  Roofing</t>
  </si>
  <si>
    <t>C10  Interior Construction</t>
  </si>
  <si>
    <t>C20  Stairs</t>
  </si>
  <si>
    <t>C30  Interior Finishes</t>
  </si>
  <si>
    <t>D10  Conveying</t>
  </si>
  <si>
    <t>D20  Plumbing</t>
  </si>
  <si>
    <t>D30  HVAC</t>
  </si>
  <si>
    <t>D40  Fire Protection</t>
  </si>
  <si>
    <t>D50  Electrical</t>
  </si>
  <si>
    <t>E10  Equipment</t>
  </si>
  <si>
    <t>E20  Furnishings</t>
  </si>
  <si>
    <t>F10  Special Construction</t>
  </si>
  <si>
    <t>F20  Selective Building Demolition</t>
  </si>
  <si>
    <t>G10  Site Preparation</t>
  </si>
  <si>
    <t>G20  Site Improvements</t>
  </si>
  <si>
    <t>G30  Site Mechanical Utilities</t>
  </si>
  <si>
    <t>G40  Site Electrical Utilities</t>
  </si>
  <si>
    <t>G90  Other Site Construction</t>
  </si>
  <si>
    <t>A  Substructure</t>
  </si>
  <si>
    <t>B  Shell</t>
  </si>
  <si>
    <t>C  Interiors</t>
  </si>
  <si>
    <t>D  Services</t>
  </si>
  <si>
    <t>E  Equipment &amp; Furnishings</t>
  </si>
  <si>
    <t>F  Special Construction &amp; Demolition</t>
  </si>
  <si>
    <t>G  Sitework &amp; Utilities</t>
  </si>
  <si>
    <t>Level I</t>
  </si>
  <si>
    <t>Level II</t>
  </si>
  <si>
    <t>Level III</t>
  </si>
  <si>
    <t>Z  Gen'l. Cond. / OH&amp;P</t>
  </si>
  <si>
    <t>Use the Level III classification to describe Building Elements in the Schedule of Values.</t>
  </si>
  <si>
    <t>( Click here to visit astm.org )</t>
  </si>
  <si>
    <t xml:space="preserve">                                        Enter additional description of the work item ( e.g., floor, wing, etc.), as needed,  to provide sufficient detail for progress to be assessed.</t>
  </si>
  <si>
    <t xml:space="preserve">         Select a Building Element from the ASTM Uniformat list.   Building Elements may be entered multiple times.</t>
  </si>
  <si>
    <t xml:space="preserve">                    If subcontractor is a Small (S), Woman (W), or Minority (M) - owned business, enter vendor name, and Yes (Y) or No (N) for S, W, M status.</t>
  </si>
  <si>
    <t xml:space="preserve">                         If subcontractor is a Small (S), Woman (W), or Minority (M) - owned business, enter their Department of Minority Business Enterprise (DMBE) certificate number.</t>
  </si>
  <si>
    <r>
      <t>Before using this Excel form</t>
    </r>
    <r>
      <rPr>
        <b/>
        <sz val="12"/>
        <color indexed="10"/>
        <rFont val="Arial"/>
        <family val="2"/>
      </rPr>
      <t>, please read the following:</t>
    </r>
  </si>
  <si>
    <t>Users may add, edit, or delete data in the those cells which are highlighted in yellow.  (e.g.,</t>
  </si>
  <si>
    <r>
      <t xml:space="preserve">Users may insert rows by using the </t>
    </r>
    <r>
      <rPr>
        <b/>
        <sz val="10"/>
        <color indexed="10"/>
        <rFont val="Arial"/>
        <family val="2"/>
      </rPr>
      <t>Insert New Row</t>
    </r>
    <r>
      <rPr>
        <sz val="10"/>
        <color indexed="18"/>
        <rFont val="Arial"/>
        <family val="2"/>
      </rPr>
      <t xml:space="preserve"> button </t>
    </r>
    <r>
      <rPr>
        <u val="single"/>
        <sz val="10"/>
        <color indexed="18"/>
        <rFont val="Arial"/>
        <family val="2"/>
      </rPr>
      <t>only</t>
    </r>
    <r>
      <rPr>
        <sz val="10"/>
        <color indexed="18"/>
        <rFont val="Arial"/>
        <family val="2"/>
      </rPr>
      <t xml:space="preserve"> !</t>
    </r>
  </si>
  <si>
    <t>DGS FORM CO-12</t>
  </si>
  <si>
    <t>*</t>
  </si>
  <si>
    <t>* -</t>
  </si>
  <si>
    <t>The last entry above is not part of the referenced ASTM Uniformat II classification standard.</t>
  </si>
  <si>
    <t>Click here to view PART B costs summarized by Building Element.</t>
  </si>
  <si>
    <t xml:space="preserve">Extracted, with permission, from ASTM E1557-09 Standard Classification for Building Elements and Related Sitework-UNIFORMAT II, copyright ASTM International, 100 Barr Harbor Drive, West Conshohocken, PA 19428.  A copy of the complete standard may be obtained from ASTM International, www.astm.org.
</t>
  </si>
  <si>
    <t>WARNING:</t>
  </si>
  <si>
    <t xml:space="preserve"> </t>
  </si>
  <si>
    <r>
      <t xml:space="preserve">It is </t>
    </r>
    <r>
      <rPr>
        <b/>
        <u val="single"/>
        <sz val="12"/>
        <color indexed="10"/>
        <rFont val="Arial"/>
        <family val="2"/>
      </rPr>
      <t>highly recommended</t>
    </r>
    <r>
      <rPr>
        <b/>
        <sz val="12"/>
        <color indexed="10"/>
        <rFont val="Arial"/>
        <family val="2"/>
      </rPr>
      <t xml:space="preserve"> users make backup copies </t>
    </r>
    <r>
      <rPr>
        <b/>
        <u val="single"/>
        <sz val="12"/>
        <color indexed="10"/>
        <rFont val="Arial"/>
        <family val="2"/>
      </rPr>
      <t>before starting</t>
    </r>
    <r>
      <rPr>
        <b/>
        <sz val="12"/>
        <color indexed="10"/>
        <rFont val="Arial"/>
        <family val="2"/>
      </rPr>
      <t xml:space="preserve"> each new pay request !</t>
    </r>
  </si>
  <si>
    <t>Complete each step below in the order listed.</t>
  </si>
  <si>
    <t>For questions regarding Retainage, refer to the notes included within Step 3.</t>
  </si>
  <si>
    <r>
      <t xml:space="preserve">If you need assistance, </t>
    </r>
    <r>
      <rPr>
        <b/>
        <u val="single"/>
        <sz val="10"/>
        <color indexed="10"/>
        <rFont val="Arial"/>
        <family val="2"/>
      </rPr>
      <t>click here</t>
    </r>
    <r>
      <rPr>
        <b/>
        <sz val="10"/>
        <color indexed="10"/>
        <rFont val="Arial"/>
        <family val="2"/>
      </rPr>
      <t>.</t>
    </r>
  </si>
  <si>
    <r>
      <t xml:space="preserve">Before proceeding, please </t>
    </r>
    <r>
      <rPr>
        <b/>
        <u val="single"/>
        <sz val="10"/>
        <color indexed="10"/>
        <rFont val="Arial"/>
        <family val="2"/>
      </rPr>
      <t>click here</t>
    </r>
    <r>
      <rPr>
        <b/>
        <sz val="10"/>
        <color indexed="10"/>
        <rFont val="Arial"/>
        <family val="2"/>
      </rPr>
      <t xml:space="preserve"> to read important warnings.</t>
    </r>
  </si>
  <si>
    <r>
      <t xml:space="preserve">To view the complete "Building Element" classification structure used in PART B, </t>
    </r>
    <r>
      <rPr>
        <b/>
        <u val="single"/>
        <sz val="10"/>
        <color indexed="10"/>
        <rFont val="Arial"/>
        <family val="2"/>
      </rPr>
      <t>click here</t>
    </r>
    <r>
      <rPr>
        <b/>
        <sz val="10"/>
        <color indexed="10"/>
        <rFont val="Arial"/>
        <family val="2"/>
      </rPr>
      <t>.</t>
    </r>
  </si>
  <si>
    <t>( Please recall that it is not the responsibility of the DGS staff to help users correct worksheets which</t>
  </si>
  <si>
    <t xml:space="preserve">  have been corrupted by user's failure to heed the warnings provided earlier. )</t>
  </si>
  <si>
    <r>
      <t>For content or procedural questions</t>
    </r>
    <r>
      <rPr>
        <sz val="10"/>
        <color indexed="18"/>
        <rFont val="Arial"/>
        <family val="2"/>
      </rPr>
      <t>, such as contingency reductions, contact the Agency Project</t>
    </r>
  </si>
  <si>
    <t>Manager or their Architectural/Engineering Consultant, as appropriate.</t>
  </si>
  <si>
    <t xml:space="preserve">* </t>
  </si>
  <si>
    <t xml:space="preserve"> Enter a unique number for each line item.  ( Examples:  1, 2, 3…..   1A, 1B, 1C……   100, 200, 300…..    100.1, 100.2, 100.3. )  No specific format is mandated for Item Number field.</t>
  </si>
  <si>
    <t>( For Example:   1st Floor, 2nd Floor, …., East Wing, West Wing, …., Chiller A, Chiller B, …. etc.)</t>
  </si>
  <si>
    <t>Structural Steel Material</t>
  </si>
  <si>
    <t>Structural Steel Installation</t>
  </si>
  <si>
    <t>Lot A</t>
  </si>
  <si>
    <t>Lot B</t>
  </si>
  <si>
    <t>Lot C</t>
  </si>
  <si>
    <t>G2020 Parking Lots</t>
  </si>
  <si>
    <r>
      <t xml:space="preserve">Retainage is initially set at the default value of 5%.  With the Owner's PRE-APPROVAL, the retainage percentage may be adjusted.            </t>
    </r>
    <r>
      <rPr>
        <b/>
        <sz val="10"/>
        <color indexed="18"/>
        <rFont val="Arial"/>
        <family val="2"/>
      </rPr>
      <t xml:space="preserve">DO NOT ADJUST the retainage value UNTIL </t>
    </r>
    <r>
      <rPr>
        <b/>
        <u val="single"/>
        <sz val="10"/>
        <color indexed="18"/>
        <rFont val="Arial"/>
        <family val="2"/>
      </rPr>
      <t>AFTER</t>
    </r>
    <r>
      <rPr>
        <b/>
        <sz val="10"/>
        <color indexed="18"/>
        <rFont val="Arial"/>
        <family val="2"/>
      </rPr>
      <t xml:space="preserve"> the INITIALIZE macro is run.</t>
    </r>
  </si>
  <si>
    <r>
      <t xml:space="preserve">For the final pay request, adjusting the retainage value to 0%, </t>
    </r>
    <r>
      <rPr>
        <b/>
        <u val="single"/>
        <sz val="10"/>
        <color indexed="18"/>
        <rFont val="Arial"/>
        <family val="2"/>
      </rPr>
      <t>AFTER</t>
    </r>
    <r>
      <rPr>
        <b/>
        <sz val="10"/>
        <color indexed="18"/>
        <rFont val="Arial"/>
        <family val="2"/>
      </rPr>
      <t xml:space="preserve"> the INITIALIZE macro is run, will release remaining retainage, if approved by the Owner.</t>
    </r>
  </si>
  <si>
    <t>If you use Excel 2007 or 2010, you must "enable macros" or save this as a "Macro-Enabled Worksheet".</t>
  </si>
  <si>
    <t>If payment will be sought for stored materials, labor and materials must be shown on separate lines.</t>
  </si>
  <si>
    <t>Provide other supporting documentation as required by the General Conditions.</t>
  </si>
  <si>
    <t xml:space="preserve">    If payment will be sought for stored materials, labor and materials must be entered on separate lines.</t>
  </si>
  <si>
    <t>Micro</t>
  </si>
  <si>
    <t>Small</t>
  </si>
  <si>
    <t>Woman</t>
  </si>
  <si>
    <t>Minority</t>
  </si>
  <si>
    <t>Dis Vet</t>
  </si>
  <si>
    <t>CHNG. ORD. NO.</t>
  </si>
  <si>
    <t>ITEM DESCRIPTION</t>
  </si>
  <si>
    <t>VENDOR NAME</t>
  </si>
  <si>
    <t>DSBSD CERTIFICATE NUMBER</t>
  </si>
  <si>
    <t>PERCENT COMPLETE</t>
  </si>
  <si>
    <t>LINE ITEM RETAINAGE (PERCENT)</t>
  </si>
  <si>
    <t>LINE ITEM RETAINAGE AMOUNT</t>
  </si>
  <si>
    <t>BUILDING ELEMENT</t>
  </si>
  <si>
    <t>ADDITIONAL 
DESCRIPTION</t>
  </si>
  <si>
    <t>ITEM
 NO.</t>
  </si>
  <si>
    <t>TOTAL 
VALUE</t>
  </si>
  <si>
    <t>VALUE 
THIS REPORT</t>
  </si>
  <si>
    <t>PREVIOUS VALUE TO DATE</t>
  </si>
  <si>
    <t>CURRENT VALUE TO DATE</t>
  </si>
  <si>
    <t>VALUE THIS REPORT</t>
  </si>
  <si>
    <t>PREVIOUS VALUE
 TO DATE</t>
  </si>
  <si>
    <t>CURRENT VALUE 
TO DATE</t>
  </si>
  <si>
    <t>Doing any of the above "should not" actions can compromise the integrity of the CO-12 worksheet by overwriting or deleting data and/or formulas.  It is not the responsibility of the DGS staff to help correct worksheets which have been corrupted by users not heeding the above warnings.</t>
  </si>
  <si>
    <r>
      <rPr>
        <b/>
        <u val="single"/>
        <sz val="10"/>
        <color indexed="10"/>
        <rFont val="Arial"/>
        <family val="2"/>
      </rPr>
      <t>new monthly pay request</t>
    </r>
    <r>
      <rPr>
        <sz val="10"/>
        <color indexed="10"/>
        <rFont val="Arial"/>
        <family val="2"/>
      </rPr>
      <t>.  See the explanation below.</t>
    </r>
  </si>
  <si>
    <r>
      <t>WARNING:</t>
    </r>
    <r>
      <rPr>
        <sz val="10"/>
        <color indexed="10"/>
        <rFont val="Arial"/>
        <family val="2"/>
      </rPr>
      <t xml:space="preserve">   Run the Initialize Macro only </t>
    </r>
    <r>
      <rPr>
        <b/>
        <u val="single"/>
        <sz val="10"/>
        <color indexed="10"/>
        <rFont val="Arial"/>
        <family val="2"/>
      </rPr>
      <t>once before beginning each</t>
    </r>
  </si>
  <si>
    <t>For projects constructed under the provisions of the Higher Education Restructuring Act, please direct ALL questions to that institution, otherwise:</t>
  </si>
  <si>
    <t>For problems with the Excel spreadsheet, proper, please enter the information below and e-mail the complete Excel file you are working on as an attachment to the following e-mail address:</t>
  </si>
  <si>
    <t xml:space="preserve">  Enter the retainage percentage for each line item.</t>
  </si>
  <si>
    <t xml:space="preserve"> Do not enter data in these  columns.                                                        (These values are computed by worksheet formulas. )</t>
  </si>
  <si>
    <t xml:space="preserve">  ORIGINAL CONTRACT LINE ITEMS</t>
  </si>
  <si>
    <t xml:space="preserve">  DGS-30-104  ( FORM CO-12 )</t>
  </si>
  <si>
    <t xml:space="preserve">  PART B</t>
  </si>
  <si>
    <t xml:space="preserve">  TOTAL ORIGINAL CONTRACT</t>
  </si>
  <si>
    <t xml:space="preserve">  PART C</t>
  </si>
  <si>
    <t xml:space="preserve">  CONSTRUCTION CHANGE ORDERS</t>
  </si>
  <si>
    <t xml:space="preserve">                           Do not enter data in these columns.                                                                                   (These values are computed by worksheet formulas. )</t>
  </si>
  <si>
    <r>
      <t xml:space="preserve">Users should </t>
    </r>
    <r>
      <rPr>
        <b/>
        <u val="single"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enter data directly into any cells that are </t>
    </r>
    <r>
      <rPr>
        <b/>
        <u val="single"/>
        <sz val="10"/>
        <color indexed="10"/>
        <rFont val="Arial"/>
        <family val="2"/>
      </rPr>
      <t>not</t>
    </r>
    <r>
      <rPr>
        <b/>
        <sz val="10"/>
        <color indexed="10"/>
        <rFont val="Arial"/>
        <family val="2"/>
      </rPr>
      <t xml:space="preserve"> highlighted in yellow.  Many of the other cells contain formulas which may be accidentally overwritten if spreadsheet is unprotected and data is entered directly into the white cells.</t>
    </r>
  </si>
  <si>
    <t>DO NOT EDIT OR DELETE. See 2nd note in red above.</t>
  </si>
  <si>
    <t>DO NOT EDIT OR DELETE.
See 2nd note in red above.</t>
  </si>
  <si>
    <t>(Form Number DGS-30-104,  Revised 01/16)</t>
  </si>
  <si>
    <t xml:space="preserve"> (Rev. 01/16)</t>
  </si>
  <si>
    <t xml:space="preserve">  (Rev. 01/16)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</si>
</sst>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  <numFmt numFmtId="166" formatCode="mm/dd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u val="single"/>
      <sz val="10"/>
      <color indexed="18"/>
      <name val="Arial"/>
      <family val="2"/>
    </font>
    <font>
      <u val="single"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sz val="10"/>
      <color indexed="18"/>
      <name val="Arial MT"/>
      <family val="0"/>
    </font>
    <font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 MT"/>
      <family val="0"/>
    </font>
    <font>
      <b/>
      <u val="single"/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u val="single"/>
      <sz val="14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i/>
      <sz val="12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i/>
      <sz val="10"/>
      <color indexed="9"/>
      <name val="Arial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8"/>
      <name val="Arial MT"/>
      <family val="0"/>
    </font>
    <font>
      <b/>
      <u val="single"/>
      <sz val="12"/>
      <color indexed="10"/>
      <name val="Arial"/>
      <family val="2"/>
    </font>
    <font>
      <i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4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8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ck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/>
    </border>
    <border>
      <left/>
      <right/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 style="medium"/>
      <right style="medium"/>
      <top style="thick"/>
      <bottom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/>
      <top/>
      <bottom/>
    </border>
    <border>
      <left style="thin">
        <color indexed="8"/>
      </left>
      <right style="thick"/>
      <top/>
      <bottom/>
    </border>
    <border>
      <left style="thick"/>
      <right/>
      <top/>
      <bottom style="thick">
        <color indexed="8"/>
      </bottom>
    </border>
    <border>
      <left style="thin">
        <color indexed="8"/>
      </left>
      <right style="thick"/>
      <top/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indexed="8"/>
      </right>
      <top/>
      <bottom style="thick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ck"/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ck"/>
      <top/>
      <bottom style="thick"/>
    </border>
    <border>
      <left/>
      <right/>
      <top style="thin">
        <color indexed="8"/>
      </top>
      <bottom style="hair"/>
    </border>
    <border>
      <left/>
      <right style="thin">
        <color indexed="8"/>
      </right>
      <top style="thin">
        <color indexed="8"/>
      </top>
      <bottom style="hair"/>
    </border>
    <border>
      <left/>
      <right style="thick"/>
      <top style="thin">
        <color indexed="8"/>
      </top>
      <bottom style="hair"/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thin">
        <color indexed="8"/>
      </right>
      <top style="thin"/>
      <bottom style="hair"/>
    </border>
    <border>
      <left/>
      <right style="thick"/>
      <top style="thin"/>
      <bottom style="hair"/>
    </border>
    <border>
      <left style="medium"/>
      <right style="medium"/>
      <top/>
      <bottom style="medium"/>
    </border>
    <border>
      <left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ck"/>
      <top style="hair"/>
      <bottom style="medium"/>
    </border>
    <border>
      <left/>
      <right/>
      <top style="medium"/>
      <bottom style="medium"/>
    </border>
    <border>
      <left/>
      <right/>
      <top style="thick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thick">
        <color theme="0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ck">
        <color theme="0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ck"/>
      <right/>
      <top style="thin">
        <color indexed="8"/>
      </top>
      <bottom style="hair"/>
    </border>
    <border>
      <left style="thick"/>
      <right/>
      <top/>
      <bottom style="thin"/>
    </border>
    <border>
      <left style="thick"/>
      <right/>
      <top style="hair"/>
      <bottom style="medium"/>
    </border>
    <border>
      <left/>
      <right/>
      <top style="hair"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medium"/>
      <right/>
      <top style="thick"/>
      <bottom/>
    </border>
    <border>
      <left/>
      <right style="medium"/>
      <top style="thick"/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24" borderId="10" xfId="0" applyNumberFormat="1" applyFont="1" applyFill="1" applyBorder="1" applyAlignment="1">
      <alignment horizontal="center"/>
    </xf>
    <xf numFmtId="0" fontId="6" fillId="24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4" fontId="0" fillId="0" borderId="17" xfId="44" applyNumberFormat="1" applyFont="1" applyBorder="1" applyAlignment="1">
      <alignment vertical="center" wrapText="1"/>
    </xf>
    <xf numFmtId="0" fontId="0" fillId="23" borderId="17" xfId="0" applyFont="1" applyFill="1" applyBorder="1" applyAlignment="1" applyProtection="1">
      <alignment vertical="center" wrapText="1"/>
      <protection locked="0"/>
    </xf>
    <xf numFmtId="44" fontId="0" fillId="23" borderId="17" xfId="44" applyNumberFormat="1" applyFont="1" applyFill="1" applyBorder="1" applyAlignment="1" applyProtection="1">
      <alignment vertical="center" wrapText="1"/>
      <protection locked="0"/>
    </xf>
    <xf numFmtId="0" fontId="0" fillId="23" borderId="18" xfId="0" applyFont="1" applyFill="1" applyBorder="1" applyAlignment="1" applyProtection="1">
      <alignment vertical="center" wrapText="1"/>
      <protection locked="0"/>
    </xf>
    <xf numFmtId="44" fontId="0" fillId="23" borderId="18" xfId="44" applyNumberFormat="1" applyFont="1" applyFill="1" applyBorder="1" applyAlignment="1" applyProtection="1">
      <alignment vertical="center" wrapText="1"/>
      <protection locked="0"/>
    </xf>
    <xf numFmtId="9" fontId="0" fillId="23" borderId="17" xfId="59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quotePrefix="1">
      <alignment horizontal="center"/>
    </xf>
    <xf numFmtId="2" fontId="0" fillId="0" borderId="0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0" fontId="0" fillId="23" borderId="18" xfId="0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0" xfId="53" applyFont="1" applyAlignment="1" applyProtection="1">
      <alignment/>
      <protection/>
    </xf>
    <xf numFmtId="0" fontId="15" fillId="0" borderId="0" xfId="0" applyFont="1" applyAlignment="1">
      <alignment horizontal="center"/>
    </xf>
    <xf numFmtId="0" fontId="1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24" borderId="21" xfId="0" applyNumberFormat="1" applyFont="1" applyFill="1" applyBorder="1" applyAlignment="1">
      <alignment/>
    </xf>
    <xf numFmtId="0" fontId="15" fillId="24" borderId="22" xfId="0" applyNumberFormat="1" applyFont="1" applyFill="1" applyBorder="1" applyAlignment="1">
      <alignment horizontal="centerContinuous" vertical="center"/>
    </xf>
    <xf numFmtId="0" fontId="15" fillId="24" borderId="11" xfId="0" applyNumberFormat="1" applyFont="1" applyFill="1" applyBorder="1" applyAlignment="1">
      <alignment horizontal="center" vertical="center"/>
    </xf>
    <xf numFmtId="0" fontId="15" fillId="24" borderId="23" xfId="0" applyNumberFormat="1" applyFont="1" applyFill="1" applyBorder="1" applyAlignment="1">
      <alignment horizontal="centerContinuous" vertical="center"/>
    </xf>
    <xf numFmtId="0" fontId="15" fillId="24" borderId="24" xfId="0" applyNumberFormat="1" applyFont="1" applyFill="1" applyBorder="1" applyAlignment="1">
      <alignment horizontal="center"/>
    </xf>
    <xf numFmtId="0" fontId="8" fillId="24" borderId="24" xfId="0" applyNumberFormat="1" applyFont="1" applyFill="1" applyBorder="1" applyAlignment="1">
      <alignment/>
    </xf>
    <xf numFmtId="0" fontId="15" fillId="24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44" fontId="0" fillId="0" borderId="26" xfId="44" applyNumberFormat="1" applyFont="1" applyFill="1" applyBorder="1" applyAlignment="1" applyProtection="1">
      <alignment vertical="center" wrapText="1"/>
      <protection locked="0"/>
    </xf>
    <xf numFmtId="9" fontId="0" fillId="0" borderId="26" xfId="59" applyNumberFormat="1" applyFont="1" applyFill="1" applyBorder="1" applyAlignment="1" applyProtection="1">
      <alignment vertical="center" wrapText="1"/>
      <protection locked="0"/>
    </xf>
    <xf numFmtId="49" fontId="0" fillId="0" borderId="26" xfId="0" applyNumberFormat="1" applyFont="1" applyFill="1" applyBorder="1" applyAlignment="1" applyProtection="1">
      <alignment vertical="center" wrapText="1"/>
      <protection locked="0"/>
    </xf>
    <xf numFmtId="0" fontId="0" fillId="23" borderId="27" xfId="0" applyFont="1" applyFill="1" applyBorder="1" applyAlignment="1" applyProtection="1">
      <alignment horizontal="center" vertical="center" wrapText="1"/>
      <protection locked="0"/>
    </xf>
    <xf numFmtId="0" fontId="0" fillId="23" borderId="28" xfId="0" applyFont="1" applyFill="1" applyBorder="1" applyAlignment="1" applyProtection="1">
      <alignment horizontal="center" vertical="center" wrapText="1"/>
      <protection locked="0"/>
    </xf>
    <xf numFmtId="44" fontId="7" fillId="23" borderId="17" xfId="44" applyNumberFormat="1" applyFont="1" applyFill="1" applyBorder="1" applyAlignment="1" applyProtection="1">
      <alignment vertical="center" wrapText="1"/>
      <protection locked="0"/>
    </xf>
    <xf numFmtId="0" fontId="19" fillId="0" borderId="29" xfId="0" applyFont="1" applyFill="1" applyBorder="1" applyAlignment="1" applyProtection="1">
      <alignment vertical="center" wrapText="1"/>
      <protection locked="0"/>
    </xf>
    <xf numFmtId="0" fontId="15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23" borderId="18" xfId="0" applyFont="1" applyFill="1" applyBorder="1" applyAlignment="1" applyProtection="1">
      <alignment horizontal="left"/>
      <protection locked="0"/>
    </xf>
    <xf numFmtId="49" fontId="1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53" applyFont="1" applyAlignment="1" applyProtection="1">
      <alignment/>
      <protection/>
    </xf>
    <xf numFmtId="166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/>
    </xf>
    <xf numFmtId="0" fontId="25" fillId="0" borderId="30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left"/>
    </xf>
    <xf numFmtId="0" fontId="25" fillId="0" borderId="32" xfId="0" applyNumberFormat="1" applyFont="1" applyBorder="1" applyAlignment="1">
      <alignment horizontal="center"/>
    </xf>
    <xf numFmtId="0" fontId="32" fillId="0" borderId="33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34" xfId="0" applyBorder="1" applyAlignment="1">
      <alignment/>
    </xf>
    <xf numFmtId="0" fontId="29" fillId="0" borderId="16" xfId="0" applyNumberFormat="1" applyFont="1" applyBorder="1" applyAlignment="1">
      <alignment horizontal="centerContinuous" vertical="center"/>
    </xf>
    <xf numFmtId="0" fontId="30" fillId="0" borderId="16" xfId="0" applyNumberFormat="1" applyFont="1" applyBorder="1" applyAlignment="1" applyProtection="1">
      <alignment horizontal="centerContinuous" vertical="center"/>
      <protection/>
    </xf>
    <xf numFmtId="0" fontId="33" fillId="0" borderId="0" xfId="0" applyNumberFormat="1" applyFont="1" applyBorder="1" applyAlignment="1">
      <alignment horizontal="centerContinuous"/>
    </xf>
    <xf numFmtId="0" fontId="24" fillId="0" borderId="0" xfId="0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centerContinuous"/>
    </xf>
    <xf numFmtId="0" fontId="35" fillId="0" borderId="0" xfId="0" applyNumberFormat="1" applyFont="1" applyBorder="1" applyAlignment="1">
      <alignment horizontal="centerContinuous"/>
    </xf>
    <xf numFmtId="0" fontId="35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 horizontal="left"/>
    </xf>
    <xf numFmtId="0" fontId="35" fillId="0" borderId="35" xfId="0" applyNumberFormat="1" applyFont="1" applyBorder="1" applyAlignment="1">
      <alignment/>
    </xf>
    <xf numFmtId="0" fontId="35" fillId="0" borderId="0" xfId="0" applyNumberFormat="1" applyFont="1" applyBorder="1" applyAlignment="1">
      <alignment horizontal="right"/>
    </xf>
    <xf numFmtId="0" fontId="35" fillId="0" borderId="0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24" fillId="0" borderId="38" xfId="0" applyFont="1" applyBorder="1" applyAlignment="1">
      <alignment/>
    </xf>
    <xf numFmtId="0" fontId="29" fillId="0" borderId="39" xfId="0" applyNumberFormat="1" applyFont="1" applyBorder="1" applyAlignment="1">
      <alignment horizontal="centerContinuous" vertical="center"/>
    </xf>
    <xf numFmtId="0" fontId="31" fillId="0" borderId="40" xfId="0" applyNumberFormat="1" applyFont="1" applyBorder="1" applyAlignment="1">
      <alignment horizontal="left"/>
    </xf>
    <xf numFmtId="0" fontId="24" fillId="0" borderId="41" xfId="0" applyNumberFormat="1" applyFont="1" applyBorder="1" applyAlignment="1">
      <alignment/>
    </xf>
    <xf numFmtId="0" fontId="32" fillId="0" borderId="40" xfId="0" applyNumberFormat="1" applyFont="1" applyBorder="1" applyAlignment="1">
      <alignment/>
    </xf>
    <xf numFmtId="0" fontId="32" fillId="0" borderId="40" xfId="0" applyNumberFormat="1" applyFont="1" applyBorder="1" applyAlignment="1">
      <alignment vertical="top"/>
    </xf>
    <xf numFmtId="0" fontId="25" fillId="0" borderId="41" xfId="0" applyNumberFormat="1" applyFont="1" applyBorder="1" applyAlignment="1">
      <alignment horizontal="center"/>
    </xf>
    <xf numFmtId="0" fontId="24" fillId="0" borderId="42" xfId="0" applyNumberFormat="1" applyFont="1" applyBorder="1" applyAlignment="1">
      <alignment/>
    </xf>
    <xf numFmtId="0" fontId="25" fillId="0" borderId="43" xfId="0" applyNumberFormat="1" applyFont="1" applyBorder="1" applyAlignment="1">
      <alignment horizontal="center"/>
    </xf>
    <xf numFmtId="0" fontId="32" fillId="0" borderId="44" xfId="0" applyNumberFormat="1" applyFont="1" applyBorder="1" applyAlignment="1">
      <alignment horizontal="center" vertical="center"/>
    </xf>
    <xf numFmtId="0" fontId="28" fillId="0" borderId="40" xfId="0" applyNumberFormat="1" applyFont="1" applyBorder="1" applyAlignment="1">
      <alignment horizontal="centerContinuous"/>
    </xf>
    <xf numFmtId="0" fontId="33" fillId="0" borderId="38" xfId="0" applyNumberFormat="1" applyFont="1" applyBorder="1" applyAlignment="1">
      <alignment horizontal="centerContinuous"/>
    </xf>
    <xf numFmtId="0" fontId="24" fillId="0" borderId="40" xfId="0" applyNumberFormat="1" applyFont="1" applyBorder="1" applyAlignment="1">
      <alignment/>
    </xf>
    <xf numFmtId="0" fontId="24" fillId="0" borderId="38" xfId="0" applyNumberFormat="1" applyFont="1" applyBorder="1" applyAlignment="1">
      <alignment/>
    </xf>
    <xf numFmtId="0" fontId="34" fillId="25" borderId="40" xfId="0" applyNumberFormat="1" applyFont="1" applyFill="1" applyBorder="1" applyAlignment="1">
      <alignment horizontal="left"/>
    </xf>
    <xf numFmtId="0" fontId="35" fillId="0" borderId="38" xfId="0" applyNumberFormat="1" applyFont="1" applyBorder="1" applyAlignment="1">
      <alignment horizontal="centerContinuous"/>
    </xf>
    <xf numFmtId="0" fontId="35" fillId="0" borderId="40" xfId="0" applyNumberFormat="1" applyFont="1" applyBorder="1" applyAlignment="1">
      <alignment/>
    </xf>
    <xf numFmtId="0" fontId="35" fillId="0" borderId="38" xfId="0" applyNumberFormat="1" applyFont="1" applyBorder="1" applyAlignment="1">
      <alignment/>
    </xf>
    <xf numFmtId="0" fontId="28" fillId="0" borderId="38" xfId="0" applyNumberFormat="1" applyFont="1" applyBorder="1" applyAlignment="1">
      <alignment horizontal="centerContinuous"/>
    </xf>
    <xf numFmtId="0" fontId="35" fillId="0" borderId="45" xfId="0" applyNumberFormat="1" applyFont="1" applyBorder="1" applyAlignment="1">
      <alignment/>
    </xf>
    <xf numFmtId="0" fontId="35" fillId="0" borderId="46" xfId="0" applyNumberFormat="1" applyFont="1" applyBorder="1" applyAlignment="1">
      <alignment/>
    </xf>
    <xf numFmtId="0" fontId="35" fillId="0" borderId="47" xfId="0" applyNumberFormat="1" applyFont="1" applyBorder="1" applyAlignment="1">
      <alignment/>
    </xf>
    <xf numFmtId="0" fontId="36" fillId="0" borderId="45" xfId="0" applyNumberFormat="1" applyFont="1" applyBorder="1" applyAlignment="1">
      <alignment/>
    </xf>
    <xf numFmtId="0" fontId="24" fillId="0" borderId="46" xfId="0" applyNumberFormat="1" applyFont="1" applyBorder="1" applyAlignment="1">
      <alignment/>
    </xf>
    <xf numFmtId="0" fontId="24" fillId="0" borderId="48" xfId="0" applyNumberFormat="1" applyFont="1" applyBorder="1" applyAlignment="1">
      <alignment/>
    </xf>
    <xf numFmtId="0" fontId="35" fillId="0" borderId="40" xfId="0" applyNumberFormat="1" applyFont="1" applyBorder="1" applyAlignment="1">
      <alignment horizontal="left"/>
    </xf>
    <xf numFmtId="0" fontId="35" fillId="0" borderId="40" xfId="0" applyNumberFormat="1" applyFont="1" applyBorder="1" applyAlignment="1">
      <alignment vertical="top"/>
    </xf>
    <xf numFmtId="0" fontId="27" fillId="0" borderId="40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 horizontal="right"/>
    </xf>
    <xf numFmtId="0" fontId="27" fillId="0" borderId="40" xfId="0" applyNumberFormat="1" applyFont="1" applyBorder="1" applyAlignment="1">
      <alignment horizontal="left"/>
    </xf>
    <xf numFmtId="0" fontId="27" fillId="0" borderId="40" xfId="0" applyNumberFormat="1" applyFont="1" applyBorder="1" applyAlignment="1">
      <alignment/>
    </xf>
    <xf numFmtId="0" fontId="27" fillId="0" borderId="49" xfId="0" applyFont="1" applyBorder="1" applyAlignment="1">
      <alignment horizontal="left" vertical="center"/>
    </xf>
    <xf numFmtId="0" fontId="35" fillId="0" borderId="50" xfId="0" applyFont="1" applyBorder="1" applyAlignment="1">
      <alignment horizontal="left" vertical="top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horizontal="right" vertical="center"/>
    </xf>
    <xf numFmtId="0" fontId="36" fillId="0" borderId="35" xfId="0" applyNumberFormat="1" applyFont="1" applyBorder="1" applyAlignment="1">
      <alignment horizontal="centerContinuous" vertical="center"/>
    </xf>
    <xf numFmtId="0" fontId="36" fillId="0" borderId="51" xfId="0" applyNumberFormat="1" applyFont="1" applyBorder="1" applyAlignment="1">
      <alignment horizontal="centerContinuous" vertical="center"/>
    </xf>
    <xf numFmtId="0" fontId="36" fillId="0" borderId="30" xfId="0" applyNumberFormat="1" applyFont="1" applyBorder="1" applyAlignment="1">
      <alignment horizontal="center"/>
    </xf>
    <xf numFmtId="0" fontId="36" fillId="0" borderId="32" xfId="0" applyNumberFormat="1" applyFont="1" applyBorder="1" applyAlignment="1">
      <alignment horizontal="center"/>
    </xf>
    <xf numFmtId="44" fontId="22" fillId="0" borderId="48" xfId="44" applyFont="1" applyBorder="1" applyAlignment="1">
      <alignment/>
    </xf>
    <xf numFmtId="44" fontId="22" fillId="0" borderId="46" xfId="44" applyFont="1" applyBorder="1" applyAlignment="1">
      <alignment/>
    </xf>
    <xf numFmtId="0" fontId="37" fillId="0" borderId="0" xfId="0" applyNumberFormat="1" applyFont="1" applyBorder="1" applyAlignment="1">
      <alignment horizontal="center" vertical="top"/>
    </xf>
    <xf numFmtId="0" fontId="37" fillId="0" borderId="0" xfId="0" applyNumberFormat="1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NumberFormat="1" applyFont="1" applyBorder="1" applyAlignment="1">
      <alignment horizontal="right" vertical="top"/>
    </xf>
    <xf numFmtId="0" fontId="39" fillId="0" borderId="38" xfId="0" applyNumberFormat="1" applyFont="1" applyBorder="1" applyAlignment="1">
      <alignment vertical="top"/>
    </xf>
    <xf numFmtId="0" fontId="24" fillId="20" borderId="52" xfId="0" applyNumberFormat="1" applyFont="1" applyFill="1" applyBorder="1" applyAlignment="1">
      <alignment horizontal="left"/>
    </xf>
    <xf numFmtId="0" fontId="24" fillId="20" borderId="53" xfId="0" applyNumberFormat="1" applyFont="1" applyFill="1" applyBorder="1" applyAlignment="1">
      <alignment horizontal="left" vertical="center"/>
    </xf>
    <xf numFmtId="0" fontId="40" fillId="26" borderId="0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Border="1" applyAlignment="1">
      <alignment/>
    </xf>
    <xf numFmtId="0" fontId="24" fillId="0" borderId="54" xfId="0" applyNumberFormat="1" applyFont="1" applyBorder="1" applyAlignment="1">
      <alignment/>
    </xf>
    <xf numFmtId="44" fontId="24" fillId="0" borderId="54" xfId="44" applyFont="1" applyBorder="1" applyAlignment="1">
      <alignment/>
    </xf>
    <xf numFmtId="9" fontId="26" fillId="0" borderId="55" xfId="0" applyNumberFormat="1" applyFont="1" applyBorder="1" applyAlignment="1" applyProtection="1">
      <alignment/>
      <protection/>
    </xf>
    <xf numFmtId="44" fontId="24" fillId="20" borderId="56" xfId="44" applyFont="1" applyFill="1" applyBorder="1" applyAlignment="1">
      <alignment/>
    </xf>
    <xf numFmtId="0" fontId="24" fillId="20" borderId="57" xfId="0" applyNumberFormat="1" applyFont="1" applyFill="1" applyBorder="1" applyAlignment="1">
      <alignment/>
    </xf>
    <xf numFmtId="0" fontId="24" fillId="0" borderId="58" xfId="0" applyNumberFormat="1" applyFont="1" applyBorder="1" applyAlignment="1">
      <alignment/>
    </xf>
    <xf numFmtId="0" fontId="24" fillId="0" borderId="59" xfId="0" applyNumberFormat="1" applyFont="1" applyBorder="1" applyAlignment="1">
      <alignment/>
    </xf>
    <xf numFmtId="44" fontId="24" fillId="0" borderId="59" xfId="44" applyFont="1" applyBorder="1" applyAlignment="1">
      <alignment/>
    </xf>
    <xf numFmtId="9" fontId="26" fillId="0" borderId="60" xfId="0" applyNumberFormat="1" applyFont="1" applyBorder="1" applyAlignment="1" applyProtection="1">
      <alignment/>
      <protection/>
    </xf>
    <xf numFmtId="0" fontId="36" fillId="0" borderId="61" xfId="0" applyNumberFormat="1" applyFont="1" applyBorder="1" applyAlignment="1">
      <alignment/>
    </xf>
    <xf numFmtId="0" fontId="24" fillId="0" borderId="62" xfId="0" applyNumberFormat="1" applyFont="1" applyBorder="1" applyAlignment="1">
      <alignment/>
    </xf>
    <xf numFmtId="0" fontId="24" fillId="0" borderId="63" xfId="0" applyNumberFormat="1" applyFont="1" applyBorder="1" applyAlignment="1">
      <alignment/>
    </xf>
    <xf numFmtId="44" fontId="22" fillId="0" borderId="63" xfId="44" applyFont="1" applyBorder="1" applyAlignment="1">
      <alignment/>
    </xf>
    <xf numFmtId="9" fontId="24" fillId="0" borderId="6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44" fontId="25" fillId="0" borderId="65" xfId="44" applyFont="1" applyBorder="1" applyAlignment="1">
      <alignment/>
    </xf>
    <xf numFmtId="164" fontId="24" fillId="0" borderId="66" xfId="0" applyNumberFormat="1" applyFont="1" applyBorder="1" applyAlignment="1">
      <alignment/>
    </xf>
    <xf numFmtId="44" fontId="24" fillId="20" borderId="67" xfId="44" applyFont="1" applyFill="1" applyBorder="1" applyAlignment="1">
      <alignment/>
    </xf>
    <xf numFmtId="44" fontId="26" fillId="0" borderId="66" xfId="44" applyFont="1" applyBorder="1" applyAlignment="1">
      <alignment/>
    </xf>
    <xf numFmtId="44" fontId="24" fillId="0" borderId="66" xfId="44" applyFont="1" applyBorder="1" applyAlignment="1">
      <alignment/>
    </xf>
    <xf numFmtId="44" fontId="26" fillId="0" borderId="66" xfId="44" applyFont="1" applyBorder="1" applyAlignment="1" applyProtection="1">
      <alignment/>
      <protection/>
    </xf>
    <xf numFmtId="0" fontId="24" fillId="20" borderId="6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0" fillId="23" borderId="18" xfId="0" applyFont="1" applyFill="1" applyBorder="1" applyAlignment="1" applyProtection="1">
      <alignment horizontal="right"/>
      <protection locked="0"/>
    </xf>
    <xf numFmtId="166" fontId="0" fillId="23" borderId="1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3" fillId="0" borderId="69" xfId="0" applyFont="1" applyBorder="1" applyAlignment="1">
      <alignment horizontal="left"/>
    </xf>
    <xf numFmtId="0" fontId="0" fillId="0" borderId="69" xfId="0" applyFont="1" applyBorder="1" applyAlignment="1">
      <alignment/>
    </xf>
    <xf numFmtId="0" fontId="3" fillId="0" borderId="69" xfId="0" applyFont="1" applyBorder="1" applyAlignment="1">
      <alignment/>
    </xf>
    <xf numFmtId="14" fontId="19" fillId="0" borderId="0" xfId="0" applyNumberFormat="1" applyFont="1" applyAlignment="1">
      <alignment/>
    </xf>
    <xf numFmtId="14" fontId="8" fillId="0" borderId="0" xfId="0" applyNumberFormat="1" applyFont="1" applyAlignment="1">
      <alignment horizontal="right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40" xfId="0" applyFont="1" applyBorder="1" applyAlignment="1">
      <alignment horizontal="left"/>
    </xf>
    <xf numFmtId="0" fontId="44" fillId="0" borderId="50" xfId="0" applyFont="1" applyBorder="1" applyAlignment="1">
      <alignment horizontal="left" vertical="center"/>
    </xf>
    <xf numFmtId="0" fontId="45" fillId="0" borderId="19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49" fontId="0" fillId="23" borderId="18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 horizontal="left"/>
    </xf>
    <xf numFmtId="0" fontId="46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19" fillId="24" borderId="0" xfId="0" applyFont="1" applyFill="1" applyBorder="1" applyAlignment="1">
      <alignment/>
    </xf>
    <xf numFmtId="0" fontId="47" fillId="0" borderId="0" xfId="0" applyFont="1" applyAlignment="1">
      <alignment horizontal="left"/>
    </xf>
    <xf numFmtId="0" fontId="48" fillId="24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23" borderId="18" xfId="0" applyFill="1" applyBorder="1" applyAlignment="1">
      <alignment/>
    </xf>
    <xf numFmtId="0" fontId="8" fillId="0" borderId="0" xfId="0" applyFont="1" applyAlignment="1">
      <alignment/>
    </xf>
    <xf numFmtId="0" fontId="15" fillId="24" borderId="70" xfId="0" applyNumberFormat="1" applyFont="1" applyFill="1" applyBorder="1" applyAlignment="1" applyProtection="1">
      <alignment horizontal="center" vertical="center" wrapText="1"/>
      <protection/>
    </xf>
    <xf numFmtId="44" fontId="0" fillId="23" borderId="18" xfId="44" applyNumberFormat="1" applyFont="1" applyFill="1" applyBorder="1" applyAlignment="1" applyProtection="1">
      <alignment vertical="center" wrapText="1"/>
      <protection/>
    </xf>
    <xf numFmtId="44" fontId="0" fillId="0" borderId="18" xfId="44" applyNumberFormat="1" applyFont="1" applyBorder="1" applyAlignment="1" applyProtection="1">
      <alignment vertical="center" wrapText="1"/>
      <protection/>
    </xf>
    <xf numFmtId="9" fontId="0" fillId="23" borderId="18" xfId="59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0" fillId="0" borderId="34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71" xfId="0" applyBorder="1" applyAlignment="1">
      <alignment/>
    </xf>
    <xf numFmtId="0" fontId="0" fillId="0" borderId="71" xfId="0" applyBorder="1" applyAlignment="1">
      <alignment/>
    </xf>
    <xf numFmtId="0" fontId="0" fillId="0" borderId="0" xfId="0" applyAlignment="1">
      <alignment vertical="top"/>
    </xf>
    <xf numFmtId="0" fontId="5" fillId="0" borderId="0" xfId="53" applyAlignment="1" applyProtection="1">
      <alignment vertical="top"/>
      <protection/>
    </xf>
    <xf numFmtId="0" fontId="0" fillId="27" borderId="72" xfId="0" applyFill="1" applyBorder="1" applyAlignment="1">
      <alignment/>
    </xf>
    <xf numFmtId="0" fontId="0" fillId="27" borderId="73" xfId="0" applyFill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65" xfId="0" applyBorder="1" applyAlignment="1">
      <alignment/>
    </xf>
    <xf numFmtId="0" fontId="0" fillId="0" borderId="77" xfId="0" applyBorder="1" applyAlignment="1">
      <alignment/>
    </xf>
    <xf numFmtId="0" fontId="0" fillId="27" borderId="78" xfId="0" applyFill="1" applyBorder="1" applyAlignment="1">
      <alignment/>
    </xf>
    <xf numFmtId="0" fontId="22" fillId="20" borderId="12" xfId="0" applyFont="1" applyFill="1" applyBorder="1" applyAlignment="1">
      <alignment horizontal="center"/>
    </xf>
    <xf numFmtId="0" fontId="22" fillId="20" borderId="77" xfId="0" applyFont="1" applyFill="1" applyBorder="1" applyAlignment="1">
      <alignment horizontal="center"/>
    </xf>
    <xf numFmtId="0" fontId="22" fillId="20" borderId="13" xfId="0" applyFont="1" applyFill="1" applyBorder="1" applyAlignment="1">
      <alignment horizontal="center"/>
    </xf>
    <xf numFmtId="0" fontId="22" fillId="20" borderId="19" xfId="0" applyFont="1" applyFill="1" applyBorder="1" applyAlignment="1">
      <alignment/>
    </xf>
    <xf numFmtId="0" fontId="22" fillId="20" borderId="75" xfId="0" applyFont="1" applyFill="1" applyBorder="1" applyAlignment="1">
      <alignment/>
    </xf>
    <xf numFmtId="0" fontId="65" fillId="20" borderId="14" xfId="0" applyFont="1" applyFill="1" applyBorder="1" applyAlignment="1">
      <alignment/>
    </xf>
    <xf numFmtId="0" fontId="22" fillId="0" borderId="0" xfId="0" applyFont="1" applyAlignment="1">
      <alignment/>
    </xf>
    <xf numFmtId="0" fontId="7" fillId="0" borderId="71" xfId="0" applyFont="1" applyBorder="1" applyAlignment="1">
      <alignment/>
    </xf>
    <xf numFmtId="0" fontId="66" fillId="24" borderId="0" xfId="0" applyFont="1" applyFill="1" applyBorder="1" applyAlignment="1">
      <alignment/>
    </xf>
    <xf numFmtId="0" fontId="47" fillId="0" borderId="0" xfId="0" applyFont="1" applyAlignment="1">
      <alignment/>
    </xf>
    <xf numFmtId="0" fontId="0" fillId="23" borderId="17" xfId="0" applyFont="1" applyFill="1" applyBorder="1" applyAlignment="1" applyProtection="1">
      <alignment horizontal="left" vertical="top" wrapText="1"/>
      <protection locked="0"/>
    </xf>
    <xf numFmtId="0" fontId="0" fillId="23" borderId="17" xfId="0" applyFont="1" applyFill="1" applyBorder="1" applyAlignment="1" applyProtection="1">
      <alignment vertical="top" wrapText="1"/>
      <protection locked="0"/>
    </xf>
    <xf numFmtId="44" fontId="0" fillId="0" borderId="17" xfId="44" applyNumberFormat="1" applyFont="1" applyBorder="1" applyAlignment="1">
      <alignment vertical="top" wrapText="1"/>
    </xf>
    <xf numFmtId="44" fontId="0" fillId="0" borderId="18" xfId="44" applyNumberFormat="1" applyFont="1" applyBorder="1" applyAlignment="1">
      <alignment vertical="top" wrapText="1"/>
    </xf>
    <xf numFmtId="0" fontId="0" fillId="23" borderId="18" xfId="0" applyFont="1" applyFill="1" applyBorder="1" applyAlignment="1" applyProtection="1">
      <alignment horizontal="left" vertical="top" wrapText="1"/>
      <protection locked="0"/>
    </xf>
    <xf numFmtId="0" fontId="0" fillId="23" borderId="18" xfId="0" applyFont="1" applyFill="1" applyBorder="1" applyAlignment="1" applyProtection="1">
      <alignment vertical="top" wrapText="1"/>
      <protection locked="0"/>
    </xf>
    <xf numFmtId="44" fontId="0" fillId="23" borderId="18" xfId="44" applyNumberFormat="1" applyFont="1" applyFill="1" applyBorder="1" applyAlignment="1" applyProtection="1">
      <alignment vertical="top" wrapText="1"/>
      <protection locked="0"/>
    </xf>
    <xf numFmtId="0" fontId="67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 indent="1"/>
    </xf>
    <xf numFmtId="0" fontId="17" fillId="0" borderId="0" xfId="53" applyFont="1" applyAlignment="1" applyProtection="1">
      <alignment/>
      <protection/>
    </xf>
    <xf numFmtId="0" fontId="0" fillId="0" borderId="79" xfId="0" applyBorder="1" applyAlignment="1">
      <alignment/>
    </xf>
    <xf numFmtId="0" fontId="0" fillId="27" borderId="79" xfId="0" applyFill="1" applyBorder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71" xfId="0" applyFont="1" applyFill="1" applyBorder="1" applyAlignment="1" applyProtection="1">
      <alignment vertical="center" wrapText="1"/>
      <protection locked="0"/>
    </xf>
    <xf numFmtId="0" fontId="22" fillId="0" borderId="3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23" borderId="18" xfId="0" applyNumberFormat="1" applyFont="1" applyFill="1" applyBorder="1" applyAlignment="1" applyProtection="1">
      <alignment/>
      <protection locked="0"/>
    </xf>
    <xf numFmtId="0" fontId="6" fillId="24" borderId="22" xfId="0" applyNumberFormat="1" applyFont="1" applyFill="1" applyBorder="1" applyAlignment="1">
      <alignment horizontal="center" vertical="center"/>
    </xf>
    <xf numFmtId="0" fontId="6" fillId="24" borderId="23" xfId="0" applyNumberFormat="1" applyFont="1" applyFill="1" applyBorder="1" applyAlignment="1">
      <alignment horizontal="center" vertical="center"/>
    </xf>
    <xf numFmtId="0" fontId="3" fillId="24" borderId="21" xfId="0" applyNumberFormat="1" applyFont="1" applyFill="1" applyBorder="1" applyAlignment="1">
      <alignment wrapText="1"/>
    </xf>
    <xf numFmtId="0" fontId="6" fillId="24" borderId="21" xfId="0" applyNumberFormat="1" applyFont="1" applyFill="1" applyBorder="1" applyAlignment="1">
      <alignment wrapText="1"/>
    </xf>
    <xf numFmtId="0" fontId="0" fillId="24" borderId="21" xfId="0" applyNumberFormat="1" applyFont="1" applyFill="1" applyBorder="1" applyAlignment="1">
      <alignment/>
    </xf>
    <xf numFmtId="0" fontId="76" fillId="24" borderId="80" xfId="0" applyNumberFormat="1" applyFont="1" applyFill="1" applyBorder="1" applyAlignment="1">
      <alignment horizontal="center"/>
    </xf>
    <xf numFmtId="0" fontId="32" fillId="24" borderId="21" xfId="0" applyNumberFormat="1" applyFont="1" applyFill="1" applyBorder="1" applyAlignment="1">
      <alignment textRotation="90"/>
    </xf>
    <xf numFmtId="44" fontId="0" fillId="0" borderId="81" xfId="44" applyNumberFormat="1" applyFont="1" applyBorder="1" applyAlignment="1">
      <alignment vertical="top" wrapText="1"/>
    </xf>
    <xf numFmtId="0" fontId="0" fillId="23" borderId="82" xfId="0" applyFont="1" applyFill="1" applyBorder="1" applyAlignment="1" applyProtection="1">
      <alignment horizontal="left" vertical="center" wrapText="1"/>
      <protection locked="0"/>
    </xf>
    <xf numFmtId="49" fontId="0" fillId="23" borderId="83" xfId="0" applyNumberFormat="1" applyFont="1" applyFill="1" applyBorder="1" applyAlignment="1" applyProtection="1">
      <alignment vertical="center" wrapText="1"/>
      <protection locked="0"/>
    </xf>
    <xf numFmtId="0" fontId="4" fillId="0" borderId="34" xfId="0" applyFont="1" applyBorder="1" applyAlignment="1">
      <alignment horizontal="left"/>
    </xf>
    <xf numFmtId="2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24" borderId="21" xfId="0" applyNumberFormat="1" applyFont="1" applyFill="1" applyBorder="1" applyAlignment="1">
      <alignment horizontal="left"/>
    </xf>
    <xf numFmtId="9" fontId="0" fillId="23" borderId="17" xfId="59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top" wrapText="1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20" xfId="0" applyFont="1" applyBorder="1" applyAlignment="1">
      <alignment horizontal="left"/>
    </xf>
    <xf numFmtId="9" fontId="8" fillId="0" borderId="0" xfId="0" applyNumberFormat="1" applyFont="1" applyAlignment="1">
      <alignment/>
    </xf>
    <xf numFmtId="0" fontId="0" fillId="23" borderId="81" xfId="0" applyFont="1" applyFill="1" applyBorder="1" applyAlignment="1" applyProtection="1">
      <alignment horizontal="left" vertical="top" wrapText="1"/>
      <protection locked="0"/>
    </xf>
    <xf numFmtId="44" fontId="0" fillId="23" borderId="81" xfId="44" applyNumberFormat="1" applyFont="1" applyFill="1" applyBorder="1" applyAlignment="1" applyProtection="1">
      <alignment vertical="top" wrapText="1"/>
      <protection locked="0"/>
    </xf>
    <xf numFmtId="0" fontId="0" fillId="23" borderId="81" xfId="0" applyFont="1" applyFill="1" applyBorder="1" applyAlignment="1" applyProtection="1">
      <alignment vertical="top" wrapText="1"/>
      <protection locked="0"/>
    </xf>
    <xf numFmtId="9" fontId="0" fillId="23" borderId="17" xfId="59" applyFont="1" applyFill="1" applyBorder="1" applyAlignment="1" applyProtection="1">
      <alignment horizontal="right" vertical="center" wrapText="1"/>
      <protection locked="0"/>
    </xf>
    <xf numFmtId="9" fontId="0" fillId="23" borderId="17" xfId="59" applyFont="1" applyFill="1" applyBorder="1" applyAlignment="1" applyProtection="1">
      <alignment vertical="center" wrapText="1"/>
      <protection locked="0"/>
    </xf>
    <xf numFmtId="0" fontId="6" fillId="24" borderId="84" xfId="0" applyNumberFormat="1" applyFont="1" applyFill="1" applyBorder="1" applyAlignment="1">
      <alignment horizontal="center" vertical="center"/>
    </xf>
    <xf numFmtId="0" fontId="6" fillId="24" borderId="34" xfId="0" applyNumberFormat="1" applyFont="1" applyFill="1" applyBorder="1" applyAlignment="1">
      <alignment horizontal="center" vertical="center"/>
    </xf>
    <xf numFmtId="0" fontId="6" fillId="24" borderId="85" xfId="0" applyNumberFormat="1" applyFont="1" applyFill="1" applyBorder="1" applyAlignment="1">
      <alignment horizontal="center" vertical="center"/>
    </xf>
    <xf numFmtId="0" fontId="76" fillId="24" borderId="21" xfId="0" applyNumberFormat="1" applyFont="1" applyFill="1" applyBorder="1" applyAlignment="1">
      <alignment horizontal="left"/>
    </xf>
    <xf numFmtId="44" fontId="0" fillId="0" borderId="17" xfId="44" applyNumberFormat="1" applyFont="1" applyBorder="1" applyAlignment="1">
      <alignment horizontal="left" vertical="top" wrapText="1"/>
    </xf>
    <xf numFmtId="0" fontId="6" fillId="24" borderId="86" xfId="0" applyNumberFormat="1" applyFont="1" applyFill="1" applyBorder="1" applyAlignment="1">
      <alignment horizontal="center" wrapText="1"/>
    </xf>
    <xf numFmtId="0" fontId="77" fillId="24" borderId="86" xfId="0" applyNumberFormat="1" applyFont="1" applyFill="1" applyBorder="1" applyAlignment="1">
      <alignment horizontal="center" wrapText="1"/>
    </xf>
    <xf numFmtId="0" fontId="6" fillId="24" borderId="86" xfId="0" applyNumberFormat="1" applyFont="1" applyFill="1" applyBorder="1" applyAlignment="1">
      <alignment horizontal="center" textRotation="90" wrapText="1"/>
    </xf>
    <xf numFmtId="0" fontId="77" fillId="24" borderId="87" xfId="0" applyNumberFormat="1" applyFont="1" applyFill="1" applyBorder="1" applyAlignment="1">
      <alignment horizontal="left" wrapText="1"/>
    </xf>
    <xf numFmtId="0" fontId="0" fillId="24" borderId="88" xfId="0" applyNumberFormat="1" applyFont="1" applyFill="1" applyBorder="1" applyAlignment="1">
      <alignment/>
    </xf>
    <xf numFmtId="0" fontId="6" fillId="24" borderId="89" xfId="0" applyNumberFormat="1" applyFont="1" applyFill="1" applyBorder="1" applyAlignment="1">
      <alignment horizontal="left" wrapText="1"/>
    </xf>
    <xf numFmtId="0" fontId="77" fillId="24" borderId="90" xfId="0" applyNumberFormat="1" applyFont="1" applyFill="1" applyBorder="1" applyAlignment="1">
      <alignment horizontal="center" wrapText="1"/>
    </xf>
    <xf numFmtId="0" fontId="6" fillId="24" borderId="90" xfId="0" applyNumberFormat="1" applyFont="1" applyFill="1" applyBorder="1" applyAlignment="1">
      <alignment horizontal="center" wrapText="1"/>
    </xf>
    <xf numFmtId="0" fontId="6" fillId="24" borderId="91" xfId="0" applyNumberFormat="1" applyFont="1" applyFill="1" applyBorder="1" applyAlignment="1">
      <alignment horizontal="center" wrapText="1"/>
    </xf>
    <xf numFmtId="0" fontId="77" fillId="24" borderId="92" xfId="0" applyNumberFormat="1" applyFont="1" applyFill="1" applyBorder="1" applyAlignment="1">
      <alignment horizontal="center" wrapText="1"/>
    </xf>
    <xf numFmtId="0" fontId="32" fillId="24" borderId="90" xfId="0" applyNumberFormat="1" applyFont="1" applyFill="1" applyBorder="1" applyAlignment="1">
      <alignment horizontal="center" textRotation="90" wrapText="1"/>
    </xf>
    <xf numFmtId="0" fontId="77" fillId="24" borderId="93" xfId="0" applyNumberFormat="1" applyFont="1" applyFill="1" applyBorder="1" applyAlignment="1">
      <alignment horizontal="left" wrapText="1"/>
    </xf>
    <xf numFmtId="0" fontId="78" fillId="23" borderId="18" xfId="0" applyFont="1" applyFill="1" applyBorder="1" applyAlignment="1">
      <alignment vertical="center" wrapText="1"/>
    </xf>
    <xf numFmtId="44" fontId="78" fillId="23" borderId="18" xfId="44" applyNumberFormat="1" applyFont="1" applyFill="1" applyBorder="1" applyAlignment="1">
      <alignment vertical="center" wrapText="1"/>
    </xf>
    <xf numFmtId="0" fontId="78" fillId="23" borderId="18" xfId="0" applyFont="1" applyFill="1" applyBorder="1" applyAlignment="1">
      <alignment horizontal="left" vertical="top" wrapText="1"/>
    </xf>
    <xf numFmtId="44" fontId="78" fillId="28" borderId="18" xfId="44" applyNumberFormat="1" applyFont="1" applyFill="1" applyBorder="1" applyAlignment="1">
      <alignment vertical="top" wrapText="1"/>
    </xf>
    <xf numFmtId="44" fontId="78" fillId="29" borderId="18" xfId="44" applyNumberFormat="1" applyFont="1" applyFill="1" applyBorder="1" applyAlignment="1">
      <alignment vertical="top" wrapText="1"/>
    </xf>
    <xf numFmtId="9" fontId="78" fillId="23" borderId="18" xfId="59" applyNumberFormat="1" applyFont="1" applyFill="1" applyBorder="1" applyAlignment="1">
      <alignment vertical="center" wrapText="1"/>
    </xf>
    <xf numFmtId="0" fontId="78" fillId="23" borderId="18" xfId="0" applyFont="1" applyFill="1" applyBorder="1" applyAlignment="1">
      <alignment vertical="top" wrapText="1"/>
    </xf>
    <xf numFmtId="0" fontId="0" fillId="23" borderId="17" xfId="0" applyFont="1" applyFill="1" applyBorder="1" applyAlignment="1" applyProtection="1">
      <alignment horizontal="left" vertical="top" wrapText="1"/>
      <protection locked="0"/>
    </xf>
    <xf numFmtId="0" fontId="0" fillId="23" borderId="17" xfId="0" applyFont="1" applyFill="1" applyBorder="1" applyAlignment="1" applyProtection="1">
      <alignment vertical="top" wrapText="1"/>
      <protection locked="0"/>
    </xf>
    <xf numFmtId="0" fontId="0" fillId="23" borderId="17" xfId="0" applyFont="1" applyFill="1" applyBorder="1" applyAlignment="1" applyProtection="1">
      <alignment vertical="center" wrapText="1"/>
      <protection locked="0"/>
    </xf>
    <xf numFmtId="44" fontId="0" fillId="23" borderId="17" xfId="44" applyNumberFormat="1" applyFont="1" applyFill="1" applyBorder="1" applyAlignment="1" applyProtection="1">
      <alignment vertical="center" wrapText="1"/>
      <protection locked="0"/>
    </xf>
    <xf numFmtId="0" fontId="0" fillId="23" borderId="94" xfId="0" applyFont="1" applyFill="1" applyBorder="1" applyAlignment="1" applyProtection="1">
      <alignment horizontal="center" vertical="center" wrapText="1"/>
      <protection locked="0"/>
    </xf>
    <xf numFmtId="0" fontId="0" fillId="23" borderId="95" xfId="0" applyFont="1" applyFill="1" applyBorder="1" applyAlignment="1" applyProtection="1">
      <alignment vertical="center" wrapText="1"/>
      <protection locked="0"/>
    </xf>
    <xf numFmtId="44" fontId="0" fillId="23" borderId="95" xfId="44" applyNumberFormat="1" applyFont="1" applyFill="1" applyBorder="1" applyAlignment="1" applyProtection="1">
      <alignment vertical="center" wrapText="1"/>
      <protection locked="0"/>
    </xf>
    <xf numFmtId="44" fontId="0" fillId="0" borderId="95" xfId="44" applyNumberFormat="1" applyFont="1" applyBorder="1" applyAlignment="1">
      <alignment vertical="top" wrapText="1"/>
    </xf>
    <xf numFmtId="9" fontId="0" fillId="23" borderId="95" xfId="59" applyNumberFormat="1" applyFont="1" applyFill="1" applyBorder="1" applyAlignment="1" applyProtection="1">
      <alignment vertical="center" wrapText="1"/>
      <protection locked="0"/>
    </xf>
    <xf numFmtId="9" fontId="0" fillId="23" borderId="95" xfId="59" applyFont="1" applyFill="1" applyBorder="1" applyAlignment="1" applyProtection="1">
      <alignment vertical="center" wrapText="1"/>
      <protection locked="0"/>
    </xf>
    <xf numFmtId="0" fontId="0" fillId="23" borderId="95" xfId="0" applyFont="1" applyFill="1" applyBorder="1" applyAlignment="1" applyProtection="1">
      <alignment horizontal="left" vertical="top" wrapText="1"/>
      <protection locked="0"/>
    </xf>
    <xf numFmtId="0" fontId="0" fillId="23" borderId="95" xfId="0" applyFont="1" applyFill="1" applyBorder="1" applyAlignment="1" applyProtection="1">
      <alignment horizontal="left" vertical="top" wrapText="1"/>
      <protection locked="0"/>
    </xf>
    <xf numFmtId="0" fontId="0" fillId="23" borderId="95" xfId="0" applyFont="1" applyFill="1" applyBorder="1" applyAlignment="1" applyProtection="1">
      <alignment vertical="top" wrapText="1"/>
      <protection locked="0"/>
    </xf>
    <xf numFmtId="0" fontId="0" fillId="23" borderId="95" xfId="0" applyFont="1" applyFill="1" applyBorder="1" applyAlignment="1" applyProtection="1">
      <alignment vertical="top" wrapText="1"/>
      <protection locked="0"/>
    </xf>
    <xf numFmtId="49" fontId="0" fillId="23" borderId="96" xfId="0" applyNumberFormat="1" applyFont="1" applyFill="1" applyBorder="1" applyAlignment="1" applyProtection="1">
      <alignment vertical="top" wrapText="1"/>
      <protection locked="0"/>
    </xf>
    <xf numFmtId="0" fontId="0" fillId="23" borderId="18" xfId="0" applyFont="1" applyFill="1" applyBorder="1" applyAlignment="1" applyProtection="1">
      <alignment vertical="center" wrapText="1"/>
      <protection locked="0"/>
    </xf>
    <xf numFmtId="0" fontId="78" fillId="23" borderId="18" xfId="0" applyFont="1" applyFill="1" applyBorder="1" applyAlignment="1">
      <alignment horizontal="center" vertical="center" wrapText="1"/>
    </xf>
    <xf numFmtId="49" fontId="78" fillId="23" borderId="18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 applyProtection="1">
      <alignment vertical="center" wrapText="1"/>
      <protection locked="0"/>
    </xf>
    <xf numFmtId="9" fontId="0" fillId="0" borderId="71" xfId="59" applyNumberFormat="1" applyFont="1" applyFill="1" applyBorder="1" applyAlignment="1" applyProtection="1">
      <alignment vertical="center" wrapText="1"/>
      <protection locked="0"/>
    </xf>
    <xf numFmtId="49" fontId="0" fillId="0" borderId="71" xfId="0" applyNumberFormat="1" applyFont="1" applyFill="1" applyBorder="1" applyAlignment="1" applyProtection="1">
      <alignment vertical="center" wrapText="1"/>
      <protection locked="0"/>
    </xf>
    <xf numFmtId="49" fontId="78" fillId="23" borderId="18" xfId="0" applyNumberFormat="1" applyFont="1" applyFill="1" applyBorder="1" applyAlignment="1">
      <alignment vertical="center" wrapText="1"/>
    </xf>
    <xf numFmtId="0" fontId="0" fillId="23" borderId="28" xfId="0" applyFont="1" applyFill="1" applyBorder="1" applyAlignment="1" applyProtection="1">
      <alignment horizontal="center" vertical="center" wrapText="1"/>
      <protection locked="0"/>
    </xf>
    <xf numFmtId="0" fontId="0" fillId="23" borderId="27" xfId="0" applyFont="1" applyFill="1" applyBorder="1" applyAlignment="1" applyProtection="1">
      <alignment horizontal="center" vertical="center" wrapText="1"/>
      <protection locked="0"/>
    </xf>
    <xf numFmtId="49" fontId="0" fillId="23" borderId="97" xfId="0" applyNumberFormat="1" applyFont="1" applyFill="1" applyBorder="1" applyAlignment="1" applyProtection="1">
      <alignment vertical="top" wrapText="1"/>
      <protection locked="0"/>
    </xf>
    <xf numFmtId="49" fontId="0" fillId="23" borderId="98" xfId="0" applyNumberFormat="1" applyFont="1" applyFill="1" applyBorder="1" applyAlignment="1" applyProtection="1">
      <alignment vertical="top" wrapText="1"/>
      <protection locked="0"/>
    </xf>
    <xf numFmtId="49" fontId="0" fillId="23" borderId="99" xfId="0" applyNumberFormat="1" applyFont="1" applyFill="1" applyBorder="1" applyAlignment="1" applyProtection="1">
      <alignment vertical="top" wrapText="1"/>
      <protection locked="0"/>
    </xf>
    <xf numFmtId="166" fontId="24" fillId="0" borderId="38" xfId="0" applyNumberFormat="1" applyFont="1" applyBorder="1" applyAlignment="1">
      <alignment horizontal="center" vertical="center"/>
    </xf>
    <xf numFmtId="166" fontId="24" fillId="0" borderId="39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/>
    </xf>
    <xf numFmtId="0" fontId="6" fillId="24" borderId="89" xfId="0" applyNumberFormat="1" applyFont="1" applyFill="1" applyBorder="1" applyAlignment="1">
      <alignment horizontal="center" wrapText="1"/>
    </xf>
    <xf numFmtId="0" fontId="77" fillId="24" borderId="100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right"/>
    </xf>
    <xf numFmtId="0" fontId="70" fillId="0" borderId="101" xfId="0" applyNumberFormat="1" applyFont="1" applyBorder="1" applyAlignment="1">
      <alignment/>
    </xf>
    <xf numFmtId="0" fontId="70" fillId="0" borderId="102" xfId="0" applyNumberFormat="1" applyFont="1" applyBorder="1" applyAlignment="1">
      <alignment/>
    </xf>
    <xf numFmtId="0" fontId="70" fillId="0" borderId="103" xfId="0" applyNumberFormat="1" applyFont="1" applyBorder="1" applyAlignment="1">
      <alignment/>
    </xf>
    <xf numFmtId="0" fontId="71" fillId="0" borderId="104" xfId="0" applyNumberFormat="1" applyFont="1" applyBorder="1" applyAlignment="1">
      <alignment horizontal="right"/>
    </xf>
    <xf numFmtId="164" fontId="70" fillId="0" borderId="104" xfId="59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0" fillId="23" borderId="28" xfId="0" applyFont="1" applyFill="1" applyBorder="1" applyAlignment="1" applyProtection="1">
      <alignment horizontal="left" vertical="top" wrapText="1"/>
      <protection locked="0"/>
    </xf>
    <xf numFmtId="44" fontId="0" fillId="23" borderId="17" xfId="44" applyNumberFormat="1" applyFont="1" applyFill="1" applyBorder="1" applyAlignment="1" applyProtection="1">
      <alignment vertical="top" wrapText="1"/>
      <protection locked="0"/>
    </xf>
    <xf numFmtId="9" fontId="0" fillId="23" borderId="17" xfId="59" applyNumberFormat="1" applyFont="1" applyFill="1" applyBorder="1" applyAlignment="1" applyProtection="1">
      <alignment vertical="top" wrapText="1"/>
      <protection locked="0"/>
    </xf>
    <xf numFmtId="9" fontId="0" fillId="23" borderId="17" xfId="59" applyFont="1" applyFill="1" applyBorder="1" applyAlignment="1" applyProtection="1">
      <alignment vertical="top" wrapText="1"/>
      <protection locked="0"/>
    </xf>
    <xf numFmtId="0" fontId="0" fillId="23" borderId="18" xfId="0" applyFont="1" applyFill="1" applyBorder="1" applyAlignment="1" applyProtection="1">
      <alignment vertical="top" wrapText="1"/>
      <protection locked="0"/>
    </xf>
    <xf numFmtId="9" fontId="0" fillId="23" borderId="18" xfId="59" applyNumberFormat="1" applyFont="1" applyFill="1" applyBorder="1" applyAlignment="1" applyProtection="1">
      <alignment vertical="top" wrapText="1"/>
      <protection locked="0"/>
    </xf>
    <xf numFmtId="9" fontId="0" fillId="23" borderId="81" xfId="59" applyNumberFormat="1" applyFont="1" applyFill="1" applyBorder="1" applyAlignment="1" applyProtection="1">
      <alignment vertical="top" wrapText="1"/>
      <protection locked="0"/>
    </xf>
    <xf numFmtId="0" fontId="3" fillId="0" borderId="105" xfId="0" applyFont="1" applyFill="1" applyBorder="1" applyAlignment="1">
      <alignment horizontal="left" vertical="top"/>
    </xf>
    <xf numFmtId="0" fontId="3" fillId="0" borderId="106" xfId="0" applyFont="1" applyFill="1" applyBorder="1" applyAlignment="1">
      <alignment vertical="top"/>
    </xf>
    <xf numFmtId="44" fontId="0" fillId="0" borderId="107" xfId="44" applyFont="1" applyFill="1" applyBorder="1" applyAlignment="1">
      <alignment vertical="top"/>
    </xf>
    <xf numFmtId="9" fontId="3" fillId="0" borderId="107" xfId="59" applyFont="1" applyFill="1" applyBorder="1" applyAlignment="1">
      <alignment vertical="top"/>
    </xf>
    <xf numFmtId="0" fontId="3" fillId="0" borderId="108" xfId="0" applyFont="1" applyFill="1" applyBorder="1" applyAlignment="1">
      <alignment vertical="top"/>
    </xf>
    <xf numFmtId="0" fontId="3" fillId="0" borderId="109" xfId="0" applyFont="1" applyFill="1" applyBorder="1" applyAlignment="1">
      <alignment vertical="top"/>
    </xf>
    <xf numFmtId="0" fontId="3" fillId="0" borderId="110" xfId="0" applyFont="1" applyFill="1" applyBorder="1" applyAlignment="1">
      <alignment vertical="top"/>
    </xf>
    <xf numFmtId="0" fontId="0" fillId="23" borderId="82" xfId="0" applyFont="1" applyFill="1" applyBorder="1" applyAlignment="1" applyProtection="1">
      <alignment horizontal="left" vertical="top" wrapText="1"/>
      <protection locked="0"/>
    </xf>
    <xf numFmtId="44" fontId="0" fillId="23" borderId="17" xfId="44" applyNumberFormat="1" applyFont="1" applyFill="1" applyBorder="1" applyAlignment="1" applyProtection="1">
      <alignment vertical="top" wrapText="1"/>
      <protection locked="0"/>
    </xf>
    <xf numFmtId="9" fontId="0" fillId="23" borderId="17" xfId="59" applyNumberFormat="1" applyFont="1" applyFill="1" applyBorder="1" applyAlignment="1" applyProtection="1">
      <alignment horizontal="left" vertical="top" wrapText="1"/>
      <protection locked="0"/>
    </xf>
    <xf numFmtId="9" fontId="0" fillId="23" borderId="17" xfId="59" applyFont="1" applyFill="1" applyBorder="1" applyAlignment="1" applyProtection="1">
      <alignment horizontal="right" vertical="top" wrapText="1"/>
      <protection locked="0"/>
    </xf>
    <xf numFmtId="49" fontId="0" fillId="23" borderId="83" xfId="0" applyNumberFormat="1" applyFont="1" applyFill="1" applyBorder="1" applyAlignment="1" applyProtection="1">
      <alignment vertical="top" wrapText="1"/>
      <protection locked="0"/>
    </xf>
    <xf numFmtId="0" fontId="0" fillId="23" borderId="81" xfId="0" applyFont="1" applyFill="1" applyBorder="1" applyAlignment="1" applyProtection="1">
      <alignment vertical="top" wrapText="1"/>
      <protection locked="0"/>
    </xf>
    <xf numFmtId="44" fontId="0" fillId="23" borderId="81" xfId="44" applyNumberFormat="1" applyFont="1" applyFill="1" applyBorder="1" applyAlignment="1" applyProtection="1">
      <alignment vertical="top" wrapText="1"/>
      <protection locked="0"/>
    </xf>
    <xf numFmtId="44" fontId="0" fillId="0" borderId="81" xfId="44" applyNumberFormat="1" applyFont="1" applyBorder="1" applyAlignment="1">
      <alignment vertical="top" wrapText="1"/>
    </xf>
    <xf numFmtId="9" fontId="0" fillId="23" borderId="81" xfId="59" applyNumberFormat="1" applyFont="1" applyFill="1" applyBorder="1" applyAlignment="1" applyProtection="1">
      <alignment horizontal="left" vertical="top" wrapText="1"/>
      <protection locked="0"/>
    </xf>
    <xf numFmtId="49" fontId="0" fillId="23" borderId="111" xfId="0" applyNumberFormat="1" applyFont="1" applyFill="1" applyBorder="1" applyAlignment="1" applyProtection="1">
      <alignment vertical="top" wrapText="1"/>
      <protection locked="0"/>
    </xf>
    <xf numFmtId="0" fontId="3" fillId="0" borderId="112" xfId="0" applyFont="1" applyFill="1" applyBorder="1" applyAlignment="1">
      <alignment horizontal="left" vertical="top"/>
    </xf>
    <xf numFmtId="0" fontId="3" fillId="0" borderId="113" xfId="0" applyFont="1" applyFill="1" applyBorder="1" applyAlignment="1">
      <alignment vertical="top"/>
    </xf>
    <xf numFmtId="44" fontId="3" fillId="0" borderId="114" xfId="44" applyFont="1" applyFill="1" applyBorder="1" applyAlignment="1">
      <alignment vertical="top"/>
    </xf>
    <xf numFmtId="9" fontId="3" fillId="0" borderId="114" xfId="59" applyFont="1" applyFill="1" applyBorder="1" applyAlignment="1">
      <alignment horizontal="left" vertical="top"/>
    </xf>
    <xf numFmtId="9" fontId="3" fillId="0" borderId="114" xfId="59" applyFont="1" applyFill="1" applyBorder="1" applyAlignment="1">
      <alignment vertical="top"/>
    </xf>
    <xf numFmtId="0" fontId="3" fillId="0" borderId="112" xfId="0" applyFont="1" applyFill="1" applyBorder="1" applyAlignment="1">
      <alignment vertical="top"/>
    </xf>
    <xf numFmtId="0" fontId="3" fillId="0" borderId="115" xfId="0" applyFont="1" applyFill="1" applyBorder="1" applyAlignment="1">
      <alignment vertical="top"/>
    </xf>
    <xf numFmtId="0" fontId="79" fillId="23" borderId="81" xfId="0" applyFont="1" applyFill="1" applyBorder="1" applyAlignment="1" applyProtection="1">
      <alignment vertical="top" wrapText="1"/>
      <protection locked="0"/>
    </xf>
    <xf numFmtId="0" fontId="0" fillId="23" borderId="81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Alignment="1">
      <alignment horizontal="left" vertical="top" wrapText="1"/>
    </xf>
    <xf numFmtId="0" fontId="66" fillId="24" borderId="0" xfId="0" applyFont="1" applyFill="1" applyBorder="1" applyAlignment="1">
      <alignment horizontal="left" vertical="top" wrapText="1"/>
    </xf>
    <xf numFmtId="0" fontId="79" fillId="24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19" fillId="0" borderId="111" xfId="53" applyFont="1" applyBorder="1" applyAlignment="1" applyProtection="1">
      <alignment horizontal="center" vertical="center" wrapText="1"/>
      <protection/>
    </xf>
    <xf numFmtId="0" fontId="19" fillId="0" borderId="71" xfId="53" applyFont="1" applyBorder="1" applyAlignment="1" applyProtection="1">
      <alignment horizontal="center" vertical="center" wrapText="1"/>
      <protection/>
    </xf>
    <xf numFmtId="0" fontId="19" fillId="0" borderId="116" xfId="53" applyFont="1" applyBorder="1" applyAlignment="1" applyProtection="1">
      <alignment horizontal="center" vertical="center" wrapText="1"/>
      <protection/>
    </xf>
    <xf numFmtId="0" fontId="19" fillId="0" borderId="117" xfId="53" applyFont="1" applyBorder="1" applyAlignment="1" applyProtection="1">
      <alignment horizontal="center" vertical="center" wrapText="1"/>
      <protection/>
    </xf>
    <xf numFmtId="0" fontId="19" fillId="0" borderId="0" xfId="53" applyFont="1" applyBorder="1" applyAlignment="1" applyProtection="1">
      <alignment horizontal="center" vertical="center" wrapText="1"/>
      <protection/>
    </xf>
    <xf numFmtId="0" fontId="19" fillId="0" borderId="118" xfId="53" applyFont="1" applyBorder="1" applyAlignment="1" applyProtection="1">
      <alignment horizontal="center" vertical="center" wrapText="1"/>
      <protection/>
    </xf>
    <xf numFmtId="0" fontId="19" fillId="0" borderId="83" xfId="53" applyFont="1" applyBorder="1" applyAlignment="1" applyProtection="1">
      <alignment horizontal="center" vertical="center" wrapText="1"/>
      <protection/>
    </xf>
    <xf numFmtId="0" fontId="19" fillId="0" borderId="29" xfId="53" applyFont="1" applyBorder="1" applyAlignment="1" applyProtection="1">
      <alignment horizontal="center" vertical="center" wrapText="1"/>
      <protection/>
    </xf>
    <xf numFmtId="0" fontId="19" fillId="0" borderId="82" xfId="53" applyFont="1" applyBorder="1" applyAlignment="1" applyProtection="1">
      <alignment horizontal="center" vertical="center" wrapText="1"/>
      <protection/>
    </xf>
    <xf numFmtId="0" fontId="20" fillId="3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/>
    </xf>
    <xf numFmtId="0" fontId="19" fillId="0" borderId="0" xfId="53" applyFont="1" applyAlignment="1" applyProtection="1">
      <alignment horizontal="left"/>
      <protection/>
    </xf>
    <xf numFmtId="0" fontId="68" fillId="0" borderId="115" xfId="0" applyFont="1" applyBorder="1" applyAlignment="1">
      <alignment horizontal="left"/>
    </xf>
    <xf numFmtId="0" fontId="19" fillId="0" borderId="0" xfId="53" applyFont="1" applyFill="1" applyBorder="1" applyAlignment="1" applyProtection="1">
      <alignment horizontal="center" vertical="center"/>
      <protection/>
    </xf>
    <xf numFmtId="0" fontId="8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8" fillId="23" borderId="111" xfId="0" applyFont="1" applyFill="1" applyBorder="1" applyAlignment="1" applyProtection="1">
      <alignment horizontal="left" vertical="top" wrapText="1"/>
      <protection locked="0"/>
    </xf>
    <xf numFmtId="0" fontId="8" fillId="23" borderId="71" xfId="0" applyFont="1" applyFill="1" applyBorder="1" applyAlignment="1" applyProtection="1">
      <alignment horizontal="left" vertical="top" wrapText="1"/>
      <protection locked="0"/>
    </xf>
    <xf numFmtId="0" fontId="8" fillId="23" borderId="116" xfId="0" applyFont="1" applyFill="1" applyBorder="1" applyAlignment="1" applyProtection="1">
      <alignment horizontal="left" vertical="top" wrapText="1"/>
      <protection locked="0"/>
    </xf>
    <xf numFmtId="0" fontId="8" fillId="23" borderId="117" xfId="0" applyFont="1" applyFill="1" applyBorder="1" applyAlignment="1" applyProtection="1">
      <alignment horizontal="left" vertical="top" wrapText="1"/>
      <protection locked="0"/>
    </xf>
    <xf numFmtId="0" fontId="8" fillId="23" borderId="0" xfId="0" applyFont="1" applyFill="1" applyBorder="1" applyAlignment="1" applyProtection="1">
      <alignment horizontal="left" vertical="top" wrapText="1"/>
      <protection locked="0"/>
    </xf>
    <xf numFmtId="0" fontId="8" fillId="23" borderId="118" xfId="0" applyFont="1" applyFill="1" applyBorder="1" applyAlignment="1" applyProtection="1">
      <alignment horizontal="left" vertical="top" wrapText="1"/>
      <protection locked="0"/>
    </xf>
    <xf numFmtId="0" fontId="8" fillId="23" borderId="83" xfId="0" applyFont="1" applyFill="1" applyBorder="1" applyAlignment="1" applyProtection="1">
      <alignment horizontal="left" vertical="top" wrapText="1"/>
      <protection locked="0"/>
    </xf>
    <xf numFmtId="0" fontId="8" fillId="23" borderId="29" xfId="0" applyFont="1" applyFill="1" applyBorder="1" applyAlignment="1" applyProtection="1">
      <alignment horizontal="left" vertical="top" wrapText="1"/>
      <protection locked="0"/>
    </xf>
    <xf numFmtId="0" fontId="8" fillId="23" borderId="82" xfId="0" applyFont="1" applyFill="1" applyBorder="1" applyAlignment="1" applyProtection="1">
      <alignment horizontal="left" vertical="top" wrapText="1"/>
      <protection locked="0"/>
    </xf>
    <xf numFmtId="0" fontId="8" fillId="23" borderId="119" xfId="0" applyFont="1" applyFill="1" applyBorder="1" applyAlignment="1" applyProtection="1">
      <alignment horizontal="left"/>
      <protection locked="0"/>
    </xf>
    <xf numFmtId="0" fontId="8" fillId="23" borderId="120" xfId="0" applyFont="1" applyFill="1" applyBorder="1" applyAlignment="1" applyProtection="1">
      <alignment horizontal="left"/>
      <protection locked="0"/>
    </xf>
    <xf numFmtId="0" fontId="20" fillId="30" borderId="0" xfId="0" applyFont="1" applyFill="1" applyBorder="1" applyAlignment="1">
      <alignment horizontal="center" vertical="center"/>
    </xf>
    <xf numFmtId="0" fontId="20" fillId="30" borderId="0" xfId="0" applyFont="1" applyFill="1" applyAlignment="1">
      <alignment horizontal="center" vertical="center"/>
    </xf>
    <xf numFmtId="166" fontId="0" fillId="23" borderId="121" xfId="0" applyNumberFormat="1" applyFont="1" applyFill="1" applyBorder="1" applyAlignment="1" applyProtection="1">
      <alignment horizontal="left"/>
      <protection locked="0"/>
    </xf>
    <xf numFmtId="166" fontId="0" fillId="23" borderId="26" xfId="0" applyNumberFormat="1" applyFont="1" applyFill="1" applyBorder="1" applyAlignment="1" applyProtection="1">
      <alignment horizontal="left"/>
      <protection locked="0"/>
    </xf>
    <xf numFmtId="166" fontId="0" fillId="23" borderId="122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38" fillId="0" borderId="40" xfId="0" applyNumberFormat="1" applyFont="1" applyBorder="1" applyAlignment="1">
      <alignment horizontal="left" vertical="top" wrapText="1"/>
    </xf>
    <xf numFmtId="0" fontId="38" fillId="0" borderId="0" xfId="0" applyNumberFormat="1" applyFont="1" applyBorder="1" applyAlignment="1">
      <alignment horizontal="left" vertical="top" wrapText="1"/>
    </xf>
    <xf numFmtId="0" fontId="38" fillId="0" borderId="38" xfId="0" applyNumberFormat="1" applyFont="1" applyBorder="1" applyAlignment="1">
      <alignment horizontal="left" vertical="top" wrapText="1"/>
    </xf>
    <xf numFmtId="0" fontId="0" fillId="0" borderId="1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0" fontId="23" fillId="0" borderId="124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27" fillId="0" borderId="126" xfId="0" applyFont="1" applyBorder="1" applyAlignment="1">
      <alignment horizontal="center" vertical="center"/>
    </xf>
    <xf numFmtId="0" fontId="27" fillId="0" borderId="12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/>
    </xf>
    <xf numFmtId="0" fontId="23" fillId="0" borderId="128" xfId="0" applyFont="1" applyBorder="1" applyAlignment="1">
      <alignment horizontal="center"/>
    </xf>
    <xf numFmtId="0" fontId="23" fillId="0" borderId="127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65" fontId="35" fillId="0" borderId="0" xfId="0" applyNumberFormat="1" applyFont="1" applyFill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0" fontId="34" fillId="0" borderId="0" xfId="0" applyNumberFormat="1" applyFont="1" applyBorder="1" applyAlignment="1">
      <alignment horizontal="left"/>
    </xf>
    <xf numFmtId="0" fontId="34" fillId="0" borderId="38" xfId="0" applyNumberFormat="1" applyFont="1" applyBorder="1" applyAlignment="1">
      <alignment horizontal="left"/>
    </xf>
    <xf numFmtId="0" fontId="35" fillId="0" borderId="0" xfId="0" applyNumberFormat="1" applyFont="1" applyFill="1" applyBorder="1" applyAlignment="1">
      <alignment horizontal="left"/>
    </xf>
    <xf numFmtId="0" fontId="35" fillId="0" borderId="38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3" fillId="0" borderId="77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71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top"/>
    </xf>
    <xf numFmtId="0" fontId="7" fillId="0" borderId="71" xfId="0" applyFont="1" applyFill="1" applyBorder="1" applyAlignment="1" applyProtection="1">
      <alignment horizontal="left" vertical="center" wrapText="1"/>
      <protection locked="0"/>
    </xf>
    <xf numFmtId="44" fontId="7" fillId="0" borderId="26" xfId="44" applyNumberFormat="1" applyFont="1" applyFill="1" applyBorder="1" applyAlignment="1">
      <alignment horizontal="left" vertical="center" wrapText="1"/>
    </xf>
    <xf numFmtId="0" fontId="81" fillId="0" borderId="71" xfId="0" applyFont="1" applyFill="1" applyBorder="1" applyAlignment="1" applyProtection="1">
      <alignment horizontal="left" wrapText="1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0" xfId="53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85725" y="752475"/>
          <a:ext cx="67341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10</xdr:col>
      <xdr:colOff>0</xdr:colOff>
      <xdr:row>31</xdr:row>
      <xdr:rowOff>0</xdr:rowOff>
    </xdr:to>
    <xdr:sp>
      <xdr:nvSpPr>
        <xdr:cNvPr id="2" name="Rectangle 39"/>
        <xdr:cNvSpPr>
          <a:spLocks/>
        </xdr:cNvSpPr>
      </xdr:nvSpPr>
      <xdr:spPr>
        <a:xfrm>
          <a:off x="4162425" y="4686300"/>
          <a:ext cx="26574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10</xdr:col>
      <xdr:colOff>0</xdr:colOff>
      <xdr:row>11</xdr:row>
      <xdr:rowOff>0</xdr:rowOff>
    </xdr:to>
    <xdr:sp>
      <xdr:nvSpPr>
        <xdr:cNvPr id="3" name="Rectangle 41"/>
        <xdr:cNvSpPr>
          <a:spLocks/>
        </xdr:cNvSpPr>
      </xdr:nvSpPr>
      <xdr:spPr>
        <a:xfrm>
          <a:off x="4162425" y="1704975"/>
          <a:ext cx="26574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10</xdr:col>
      <xdr:colOff>0</xdr:colOff>
      <xdr:row>25</xdr:row>
      <xdr:rowOff>0</xdr:rowOff>
    </xdr:to>
    <xdr:sp>
      <xdr:nvSpPr>
        <xdr:cNvPr id="4" name="Rectangle 42"/>
        <xdr:cNvSpPr>
          <a:spLocks/>
        </xdr:cNvSpPr>
      </xdr:nvSpPr>
      <xdr:spPr>
        <a:xfrm>
          <a:off x="4162425" y="2743200"/>
          <a:ext cx="265747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419100" y="161925"/>
          <a:ext cx="58007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54</xdr:row>
      <xdr:rowOff>85725</xdr:rowOff>
    </xdr:from>
    <xdr:to>
      <xdr:col>7</xdr:col>
      <xdr:colOff>247650</xdr:colOff>
      <xdr:row>57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3771900" y="8582025"/>
          <a:ext cx="1028700" cy="457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55</xdr:row>
      <xdr:rowOff>19050</xdr:rowOff>
    </xdr:from>
    <xdr:to>
      <xdr:col>6</xdr:col>
      <xdr:colOff>666750</xdr:colOff>
      <xdr:row>56</xdr:row>
      <xdr:rowOff>114300</xdr:rowOff>
    </xdr:to>
    <xdr:sp>
      <xdr:nvSpPr>
        <xdr:cNvPr id="2" name="Oval 5"/>
        <xdr:cNvSpPr>
          <a:spLocks/>
        </xdr:cNvSpPr>
      </xdr:nvSpPr>
      <xdr:spPr>
        <a:xfrm>
          <a:off x="4229100" y="8677275"/>
          <a:ext cx="247650" cy="257175"/>
        </a:xfrm>
        <a:prstGeom prst="ellipse">
          <a:avLst/>
        </a:pr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38100</xdr:colOff>
      <xdr:row>62</xdr:row>
      <xdr:rowOff>104775</xdr:rowOff>
    </xdr:from>
    <xdr:to>
      <xdr:col>1</xdr:col>
      <xdr:colOff>285750</xdr:colOff>
      <xdr:row>64</xdr:row>
      <xdr:rowOff>47625</xdr:rowOff>
    </xdr:to>
    <xdr:sp>
      <xdr:nvSpPr>
        <xdr:cNvPr id="3" name="Oval 6"/>
        <xdr:cNvSpPr>
          <a:spLocks/>
        </xdr:cNvSpPr>
      </xdr:nvSpPr>
      <xdr:spPr>
        <a:xfrm>
          <a:off x="152400" y="9896475"/>
          <a:ext cx="247650" cy="266700"/>
        </a:xfrm>
        <a:prstGeom prst="ellipse">
          <a:avLst/>
        </a:pr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38100</xdr:colOff>
      <xdr:row>64</xdr:row>
      <xdr:rowOff>114300</xdr:rowOff>
    </xdr:from>
    <xdr:to>
      <xdr:col>1</xdr:col>
      <xdr:colOff>285750</xdr:colOff>
      <xdr:row>66</xdr:row>
      <xdr:rowOff>47625</xdr:rowOff>
    </xdr:to>
    <xdr:sp>
      <xdr:nvSpPr>
        <xdr:cNvPr id="4" name="Oval 7"/>
        <xdr:cNvSpPr>
          <a:spLocks/>
        </xdr:cNvSpPr>
      </xdr:nvSpPr>
      <xdr:spPr>
        <a:xfrm>
          <a:off x="152400" y="10229850"/>
          <a:ext cx="247650" cy="257175"/>
        </a:xfrm>
        <a:prstGeom prst="ellipse">
          <a:avLst/>
        </a:pr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38100</xdr:colOff>
      <xdr:row>67</xdr:row>
      <xdr:rowOff>9525</xdr:rowOff>
    </xdr:from>
    <xdr:to>
      <xdr:col>1</xdr:col>
      <xdr:colOff>285750</xdr:colOff>
      <xdr:row>68</xdr:row>
      <xdr:rowOff>114300</xdr:rowOff>
    </xdr:to>
    <xdr:sp>
      <xdr:nvSpPr>
        <xdr:cNvPr id="5" name="Oval 8"/>
        <xdr:cNvSpPr>
          <a:spLocks/>
        </xdr:cNvSpPr>
      </xdr:nvSpPr>
      <xdr:spPr>
        <a:xfrm>
          <a:off x="152400" y="10610850"/>
          <a:ext cx="247650" cy="266700"/>
        </a:xfrm>
        <a:prstGeom prst="ellipse">
          <a:avLst/>
        </a:pr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38100</xdr:colOff>
      <xdr:row>69</xdr:row>
      <xdr:rowOff>114300</xdr:rowOff>
    </xdr:from>
    <xdr:to>
      <xdr:col>1</xdr:col>
      <xdr:colOff>285750</xdr:colOff>
      <xdr:row>71</xdr:row>
      <xdr:rowOff>66675</xdr:rowOff>
    </xdr:to>
    <xdr:sp>
      <xdr:nvSpPr>
        <xdr:cNvPr id="6" name="Oval 9"/>
        <xdr:cNvSpPr>
          <a:spLocks/>
        </xdr:cNvSpPr>
      </xdr:nvSpPr>
      <xdr:spPr>
        <a:xfrm>
          <a:off x="152400" y="11039475"/>
          <a:ext cx="247650" cy="276225"/>
        </a:xfrm>
        <a:prstGeom prst="ellipse">
          <a:avLst/>
        </a:pr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28575</xdr:colOff>
      <xdr:row>58</xdr:row>
      <xdr:rowOff>47625</xdr:rowOff>
    </xdr:from>
    <xdr:to>
      <xdr:col>9</xdr:col>
      <xdr:colOff>266700</xdr:colOff>
      <xdr:row>59</xdr:row>
      <xdr:rowOff>142875</xdr:rowOff>
    </xdr:to>
    <xdr:sp>
      <xdr:nvSpPr>
        <xdr:cNvPr id="7" name="Oval 10"/>
        <xdr:cNvSpPr>
          <a:spLocks/>
        </xdr:cNvSpPr>
      </xdr:nvSpPr>
      <xdr:spPr>
        <a:xfrm>
          <a:off x="6381750" y="9191625"/>
          <a:ext cx="238125" cy="257175"/>
        </a:xfrm>
        <a:prstGeom prst="ellipse">
          <a:avLst/>
        </a:pr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361950</xdr:colOff>
      <xdr:row>58</xdr:row>
      <xdr:rowOff>19050</xdr:rowOff>
    </xdr:from>
    <xdr:to>
      <xdr:col>7</xdr:col>
      <xdr:colOff>590550</xdr:colOff>
      <xdr:row>59</xdr:row>
      <xdr:rowOff>114300</xdr:rowOff>
    </xdr:to>
    <xdr:sp>
      <xdr:nvSpPr>
        <xdr:cNvPr id="8" name="Oval 11"/>
        <xdr:cNvSpPr>
          <a:spLocks/>
        </xdr:cNvSpPr>
      </xdr:nvSpPr>
      <xdr:spPr>
        <a:xfrm>
          <a:off x="4914900" y="9163050"/>
          <a:ext cx="228600" cy="257175"/>
        </a:xfrm>
        <a:prstGeom prst="ellipse">
          <a:avLst/>
        </a:pr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171450</xdr:colOff>
      <xdr:row>59</xdr:row>
      <xdr:rowOff>76200</xdr:rowOff>
    </xdr:from>
    <xdr:to>
      <xdr:col>8</xdr:col>
      <xdr:colOff>47625</xdr:colOff>
      <xdr:row>61</xdr:row>
      <xdr:rowOff>114300</xdr:rowOff>
    </xdr:to>
    <xdr:sp>
      <xdr:nvSpPr>
        <xdr:cNvPr id="9" name="Oval 13"/>
        <xdr:cNvSpPr>
          <a:spLocks/>
        </xdr:cNvSpPr>
      </xdr:nvSpPr>
      <xdr:spPr>
        <a:xfrm>
          <a:off x="4724400" y="9382125"/>
          <a:ext cx="89535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58</xdr:row>
      <xdr:rowOff>28575</xdr:rowOff>
    </xdr:from>
    <xdr:to>
      <xdr:col>6</xdr:col>
      <xdr:colOff>600075</xdr:colOff>
      <xdr:row>59</xdr:row>
      <xdr:rowOff>133350</xdr:rowOff>
    </xdr:to>
    <xdr:sp>
      <xdr:nvSpPr>
        <xdr:cNvPr id="10" name="Oval 14"/>
        <xdr:cNvSpPr>
          <a:spLocks/>
        </xdr:cNvSpPr>
      </xdr:nvSpPr>
      <xdr:spPr>
        <a:xfrm>
          <a:off x="4171950" y="9172575"/>
          <a:ext cx="238125" cy="266700"/>
        </a:xfrm>
        <a:prstGeom prst="ellipse">
          <a:avLst/>
        </a:pr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6</xdr:col>
      <xdr:colOff>190500</xdr:colOff>
      <xdr:row>59</xdr:row>
      <xdr:rowOff>95250</xdr:rowOff>
    </xdr:from>
    <xdr:to>
      <xdr:col>7</xdr:col>
      <xdr:colOff>66675</xdr:colOff>
      <xdr:row>61</xdr:row>
      <xdr:rowOff>133350</xdr:rowOff>
    </xdr:to>
    <xdr:sp>
      <xdr:nvSpPr>
        <xdr:cNvPr id="11" name="Oval 15"/>
        <xdr:cNvSpPr>
          <a:spLocks/>
        </xdr:cNvSpPr>
      </xdr:nvSpPr>
      <xdr:spPr>
        <a:xfrm>
          <a:off x="4000500" y="9401175"/>
          <a:ext cx="6191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53</xdr:row>
      <xdr:rowOff>76200</xdr:rowOff>
    </xdr:from>
    <xdr:to>
      <xdr:col>10</xdr:col>
      <xdr:colOff>114300</xdr:colOff>
      <xdr:row>61</xdr:row>
      <xdr:rowOff>85725</xdr:rowOff>
    </xdr:to>
    <xdr:sp>
      <xdr:nvSpPr>
        <xdr:cNvPr id="12" name="AutoShape 16"/>
        <xdr:cNvSpPr>
          <a:spLocks/>
        </xdr:cNvSpPr>
      </xdr:nvSpPr>
      <xdr:spPr>
        <a:xfrm>
          <a:off x="6448425" y="8401050"/>
          <a:ext cx="628650" cy="1314450"/>
        </a:xfrm>
        <a:prstGeom prst="rightBrac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13" name="Rectangle 18"/>
        <xdr:cNvSpPr>
          <a:spLocks/>
        </xdr:cNvSpPr>
      </xdr:nvSpPr>
      <xdr:spPr>
        <a:xfrm>
          <a:off x="457200" y="161925"/>
          <a:ext cx="58959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56</xdr:row>
      <xdr:rowOff>57150</xdr:rowOff>
    </xdr:from>
    <xdr:to>
      <xdr:col>9</xdr:col>
      <xdr:colOff>85725</xdr:colOff>
      <xdr:row>61</xdr:row>
      <xdr:rowOff>133350</xdr:rowOff>
    </xdr:to>
    <xdr:sp>
      <xdr:nvSpPr>
        <xdr:cNvPr id="14" name="Oval 12"/>
        <xdr:cNvSpPr>
          <a:spLocks/>
        </xdr:cNvSpPr>
      </xdr:nvSpPr>
      <xdr:spPr>
        <a:xfrm>
          <a:off x="5781675" y="8877300"/>
          <a:ext cx="657225" cy="885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71450" y="0"/>
          <a:ext cx="40576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" name="Line 5"/>
        <xdr:cNvSpPr>
          <a:spLocks/>
        </xdr:cNvSpPr>
      </xdr:nvSpPr>
      <xdr:spPr>
        <a:xfrm>
          <a:off x="619125" y="1250632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3" name="Line 6"/>
        <xdr:cNvSpPr>
          <a:spLocks/>
        </xdr:cNvSpPr>
      </xdr:nvSpPr>
      <xdr:spPr>
        <a:xfrm>
          <a:off x="619125" y="148209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" name="Line 7"/>
        <xdr:cNvSpPr>
          <a:spLocks/>
        </xdr:cNvSpPr>
      </xdr:nvSpPr>
      <xdr:spPr>
        <a:xfrm>
          <a:off x="619125" y="1551622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5" name="Line 8"/>
        <xdr:cNvSpPr>
          <a:spLocks/>
        </xdr:cNvSpPr>
      </xdr:nvSpPr>
      <xdr:spPr>
        <a:xfrm>
          <a:off x="619125" y="1250632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6" name="Line 9"/>
        <xdr:cNvSpPr>
          <a:spLocks/>
        </xdr:cNvSpPr>
      </xdr:nvSpPr>
      <xdr:spPr>
        <a:xfrm>
          <a:off x="619125" y="148209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7" name="Line 10"/>
        <xdr:cNvSpPr>
          <a:spLocks/>
        </xdr:cNvSpPr>
      </xdr:nvSpPr>
      <xdr:spPr>
        <a:xfrm>
          <a:off x="619125" y="1551622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55</xdr:row>
      <xdr:rowOff>0</xdr:rowOff>
    </xdr:from>
    <xdr:to>
      <xdr:col>7</xdr:col>
      <xdr:colOff>1038225</xdr:colOff>
      <xdr:row>55</xdr:row>
      <xdr:rowOff>0</xdr:rowOff>
    </xdr:to>
    <xdr:sp>
      <xdr:nvSpPr>
        <xdr:cNvPr id="8" name="Line 11"/>
        <xdr:cNvSpPr>
          <a:spLocks/>
        </xdr:cNvSpPr>
      </xdr:nvSpPr>
      <xdr:spPr>
        <a:xfrm>
          <a:off x="4343400" y="1250632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65</xdr:row>
      <xdr:rowOff>0</xdr:rowOff>
    </xdr:from>
    <xdr:to>
      <xdr:col>7</xdr:col>
      <xdr:colOff>1038225</xdr:colOff>
      <xdr:row>65</xdr:row>
      <xdr:rowOff>0</xdr:rowOff>
    </xdr:to>
    <xdr:sp>
      <xdr:nvSpPr>
        <xdr:cNvPr id="9" name="Line 12"/>
        <xdr:cNvSpPr>
          <a:spLocks/>
        </xdr:cNvSpPr>
      </xdr:nvSpPr>
      <xdr:spPr>
        <a:xfrm>
          <a:off x="4343400" y="1482090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0</xdr:rowOff>
    </xdr:from>
    <xdr:to>
      <xdr:col>7</xdr:col>
      <xdr:colOff>1038225</xdr:colOff>
      <xdr:row>68</xdr:row>
      <xdr:rowOff>0</xdr:rowOff>
    </xdr:to>
    <xdr:sp>
      <xdr:nvSpPr>
        <xdr:cNvPr id="10" name="Line 13"/>
        <xdr:cNvSpPr>
          <a:spLocks/>
        </xdr:cNvSpPr>
      </xdr:nvSpPr>
      <xdr:spPr>
        <a:xfrm>
          <a:off x="4343400" y="1551622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9</xdr:col>
      <xdr:colOff>695325</xdr:colOff>
      <xdr:row>55</xdr:row>
      <xdr:rowOff>0</xdr:rowOff>
    </xdr:to>
    <xdr:sp>
      <xdr:nvSpPr>
        <xdr:cNvPr id="11" name="Line 14"/>
        <xdr:cNvSpPr>
          <a:spLocks/>
        </xdr:cNvSpPr>
      </xdr:nvSpPr>
      <xdr:spPr>
        <a:xfrm>
          <a:off x="8277225" y="125063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9</xdr:col>
      <xdr:colOff>695325</xdr:colOff>
      <xdr:row>65</xdr:row>
      <xdr:rowOff>0</xdr:rowOff>
    </xdr:to>
    <xdr:sp>
      <xdr:nvSpPr>
        <xdr:cNvPr id="12" name="Line 15"/>
        <xdr:cNvSpPr>
          <a:spLocks/>
        </xdr:cNvSpPr>
      </xdr:nvSpPr>
      <xdr:spPr>
        <a:xfrm>
          <a:off x="8277225" y="148209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68</xdr:row>
      <xdr:rowOff>0</xdr:rowOff>
    </xdr:from>
    <xdr:to>
      <xdr:col>9</xdr:col>
      <xdr:colOff>695325</xdr:colOff>
      <xdr:row>68</xdr:row>
      <xdr:rowOff>0</xdr:rowOff>
    </xdr:to>
    <xdr:sp>
      <xdr:nvSpPr>
        <xdr:cNvPr id="13" name="Line 16"/>
        <xdr:cNvSpPr>
          <a:spLocks/>
        </xdr:cNvSpPr>
      </xdr:nvSpPr>
      <xdr:spPr>
        <a:xfrm>
          <a:off x="8286750" y="155162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0</xdr:rowOff>
    </xdr:from>
    <xdr:to>
      <xdr:col>9</xdr:col>
      <xdr:colOff>695325</xdr:colOff>
      <xdr:row>61</xdr:row>
      <xdr:rowOff>0</xdr:rowOff>
    </xdr:to>
    <xdr:sp>
      <xdr:nvSpPr>
        <xdr:cNvPr id="14" name="Line 17"/>
        <xdr:cNvSpPr>
          <a:spLocks/>
        </xdr:cNvSpPr>
      </xdr:nvSpPr>
      <xdr:spPr>
        <a:xfrm>
          <a:off x="4248150" y="13906500"/>
          <a:ext cx="602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63</xdr:row>
      <xdr:rowOff>0</xdr:rowOff>
    </xdr:from>
    <xdr:to>
      <xdr:col>6</xdr:col>
      <xdr:colOff>1181100</xdr:colOff>
      <xdr:row>63</xdr:row>
      <xdr:rowOff>0</xdr:rowOff>
    </xdr:to>
    <xdr:sp>
      <xdr:nvSpPr>
        <xdr:cNvPr id="15" name="Line 18"/>
        <xdr:cNvSpPr>
          <a:spLocks/>
        </xdr:cNvSpPr>
      </xdr:nvSpPr>
      <xdr:spPr>
        <a:xfrm>
          <a:off x="619125" y="14363700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62</xdr:row>
      <xdr:rowOff>228600</xdr:rowOff>
    </xdr:from>
    <xdr:to>
      <xdr:col>9</xdr:col>
      <xdr:colOff>381000</xdr:colOff>
      <xdr:row>63</xdr:row>
      <xdr:rowOff>0</xdr:rowOff>
    </xdr:to>
    <xdr:sp>
      <xdr:nvSpPr>
        <xdr:cNvPr id="16" name="Line 19"/>
        <xdr:cNvSpPr>
          <a:spLocks/>
        </xdr:cNvSpPr>
      </xdr:nvSpPr>
      <xdr:spPr>
        <a:xfrm>
          <a:off x="7791450" y="143637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6953250" y="4933950"/>
          <a:ext cx="1314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18" name="Rectangle 24"/>
        <xdr:cNvSpPr>
          <a:spLocks/>
        </xdr:cNvSpPr>
      </xdr:nvSpPr>
      <xdr:spPr>
        <a:xfrm>
          <a:off x="6953250" y="4933950"/>
          <a:ext cx="1314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19" name="Rectangle 25"/>
        <xdr:cNvSpPr>
          <a:spLocks/>
        </xdr:cNvSpPr>
      </xdr:nvSpPr>
      <xdr:spPr>
        <a:xfrm>
          <a:off x="6953250" y="4933950"/>
          <a:ext cx="1314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20" name="Rectangle 26"/>
        <xdr:cNvSpPr>
          <a:spLocks/>
        </xdr:cNvSpPr>
      </xdr:nvSpPr>
      <xdr:spPr>
        <a:xfrm>
          <a:off x="6953250" y="4933950"/>
          <a:ext cx="1314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21" name="Rectangle 27"/>
        <xdr:cNvSpPr>
          <a:spLocks/>
        </xdr:cNvSpPr>
      </xdr:nvSpPr>
      <xdr:spPr>
        <a:xfrm>
          <a:off x="6953250" y="4933950"/>
          <a:ext cx="1314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9</xdr:row>
      <xdr:rowOff>19050</xdr:rowOff>
    </xdr:from>
    <xdr:to>
      <xdr:col>1</xdr:col>
      <xdr:colOff>1304925</xdr:colOff>
      <xdr:row>11</xdr:row>
      <xdr:rowOff>161925</xdr:rowOff>
    </xdr:to>
    <xdr:pic>
      <xdr:nvPicPr>
        <xdr:cNvPr id="22" name="Picture 29" descr="virginia 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71700"/>
          <a:ext cx="119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1057275</xdr:colOff>
      <xdr:row>0</xdr:row>
      <xdr:rowOff>190500</xdr:rowOff>
    </xdr:from>
    <xdr:to>
      <xdr:col>6</xdr:col>
      <xdr:colOff>657225</xdr:colOff>
      <xdr:row>1</xdr:row>
      <xdr:rowOff>209550</xdr:rowOff>
    </xdr:to>
    <xdr:sp>
      <xdr:nvSpPr>
        <xdr:cNvPr id="1" name="Line 9"/>
        <xdr:cNvSpPr>
          <a:spLocks/>
        </xdr:cNvSpPr>
      </xdr:nvSpPr>
      <xdr:spPr>
        <a:xfrm flipV="1">
          <a:off x="7334250" y="190500"/>
          <a:ext cx="714375" cy="285750"/>
        </a:xfrm>
        <a:prstGeom prst="line">
          <a:avLst/>
        </a:prstGeom>
        <a:noFill/>
        <a:ln w="5715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0" y="0"/>
          <a:ext cx="51625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0</xdr:row>
      <xdr:rowOff>47625</xdr:rowOff>
    </xdr:from>
    <xdr:to>
      <xdr:col>16</xdr:col>
      <xdr:colOff>85725</xdr:colOff>
      <xdr:row>3</xdr:row>
      <xdr:rowOff>95250</xdr:rowOff>
    </xdr:to>
    <xdr:sp>
      <xdr:nvSpPr>
        <xdr:cNvPr id="3" name="AutoShape 12"/>
        <xdr:cNvSpPr>
          <a:spLocks/>
        </xdr:cNvSpPr>
      </xdr:nvSpPr>
      <xdr:spPr>
        <a:xfrm>
          <a:off x="8020050" y="47625"/>
          <a:ext cx="6038850" cy="847725"/>
        </a:xfrm>
        <a:prstGeom prst="round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Before pressing the 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Insert New Row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 button, first click on a cell highlighted in yellow.  When you then press the 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Insert New Row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 button, a new row will be added immediately above the selected cell.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DO NOT EDIT OR DELETE THE LAST YELLOW ROW.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The last row, however, may be selected before pressing the "Insert New Row" button to enable rows to be added above it. 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3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35718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0</xdr:row>
      <xdr:rowOff>209550</xdr:rowOff>
    </xdr:from>
    <xdr:to>
      <xdr:col>5</xdr:col>
      <xdr:colOff>609600</xdr:colOff>
      <xdr:row>1</xdr:row>
      <xdr:rowOff>190500</xdr:rowOff>
    </xdr:to>
    <xdr:sp>
      <xdr:nvSpPr>
        <xdr:cNvPr id="2" name="Line 13"/>
        <xdr:cNvSpPr>
          <a:spLocks/>
        </xdr:cNvSpPr>
      </xdr:nvSpPr>
      <xdr:spPr>
        <a:xfrm flipV="1">
          <a:off x="5638800" y="209550"/>
          <a:ext cx="695325" cy="247650"/>
        </a:xfrm>
        <a:prstGeom prst="line">
          <a:avLst/>
        </a:prstGeom>
        <a:noFill/>
        <a:ln w="5715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38100</xdr:rowOff>
    </xdr:from>
    <xdr:to>
      <xdr:col>15</xdr:col>
      <xdr:colOff>381000</xdr:colOff>
      <xdr:row>3</xdr:row>
      <xdr:rowOff>76200</xdr:rowOff>
    </xdr:to>
    <xdr:sp>
      <xdr:nvSpPr>
        <xdr:cNvPr id="3" name="AutoShape 12"/>
        <xdr:cNvSpPr>
          <a:spLocks/>
        </xdr:cNvSpPr>
      </xdr:nvSpPr>
      <xdr:spPr>
        <a:xfrm>
          <a:off x="6315075" y="38100"/>
          <a:ext cx="6029325" cy="838200"/>
        </a:xfrm>
        <a:prstGeom prst="round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Before pressing the 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Insert New Row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 button, first click on a cell highlighted in yellow.  When you then press the "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Insert New Row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 button, a new row will be added immediately above the selected cell.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DO NOT EDIT OR DELETE THE LAST YELLOW ROW.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The last row, however, may be selected before pressing the "Insert New Row" button to enable rows to be added above it. 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" y="161925"/>
          <a:ext cx="25146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1371600</xdr:colOff>
      <xdr:row>20</xdr:row>
      <xdr:rowOff>266700</xdr:rowOff>
    </xdr:from>
    <xdr:to>
      <xdr:col>3</xdr:col>
      <xdr:colOff>1085850</xdr:colOff>
      <xdr:row>22</xdr:row>
      <xdr:rowOff>95250</xdr:rowOff>
    </xdr:to>
    <xdr:sp>
      <xdr:nvSpPr>
        <xdr:cNvPr id="1" name="Line 9"/>
        <xdr:cNvSpPr>
          <a:spLocks/>
        </xdr:cNvSpPr>
      </xdr:nvSpPr>
      <xdr:spPr>
        <a:xfrm flipH="1">
          <a:off x="3657600" y="5934075"/>
          <a:ext cx="1476375" cy="476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1533525</xdr:colOff>
      <xdr:row>20</xdr:row>
      <xdr:rowOff>285750</xdr:rowOff>
    </xdr:from>
    <xdr:to>
      <xdr:col>3</xdr:col>
      <xdr:colOff>1076325</xdr:colOff>
      <xdr:row>23</xdr:row>
      <xdr:rowOff>104775</xdr:rowOff>
    </xdr:to>
    <xdr:sp>
      <xdr:nvSpPr>
        <xdr:cNvPr id="2" name="Line 10"/>
        <xdr:cNvSpPr>
          <a:spLocks/>
        </xdr:cNvSpPr>
      </xdr:nvSpPr>
      <xdr:spPr>
        <a:xfrm flipH="1">
          <a:off x="3819525" y="5953125"/>
          <a:ext cx="1304925" cy="790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24</xdr:row>
      <xdr:rowOff>171450</xdr:rowOff>
    </xdr:from>
    <xdr:to>
      <xdr:col>4</xdr:col>
      <xdr:colOff>38100</xdr:colOff>
      <xdr:row>25</xdr:row>
      <xdr:rowOff>28575</xdr:rowOff>
    </xdr:to>
    <xdr:sp>
      <xdr:nvSpPr>
        <xdr:cNvPr id="3" name="Line 11"/>
        <xdr:cNvSpPr>
          <a:spLocks/>
        </xdr:cNvSpPr>
      </xdr:nvSpPr>
      <xdr:spPr>
        <a:xfrm flipH="1">
          <a:off x="4886325" y="7134225"/>
          <a:ext cx="314325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26</xdr:row>
      <xdr:rowOff>161925</xdr:rowOff>
    </xdr:from>
    <xdr:to>
      <xdr:col>5</xdr:col>
      <xdr:colOff>333375</xdr:colOff>
      <xdr:row>27</xdr:row>
      <xdr:rowOff>66675</xdr:rowOff>
    </xdr:to>
    <xdr:sp>
      <xdr:nvSpPr>
        <xdr:cNvPr id="4" name="Line 16"/>
        <xdr:cNvSpPr>
          <a:spLocks/>
        </xdr:cNvSpPr>
      </xdr:nvSpPr>
      <xdr:spPr>
        <a:xfrm flipH="1">
          <a:off x="5924550" y="7772400"/>
          <a:ext cx="685800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26</xdr:row>
      <xdr:rowOff>171450</xdr:rowOff>
    </xdr:from>
    <xdr:to>
      <xdr:col>5</xdr:col>
      <xdr:colOff>323850</xdr:colOff>
      <xdr:row>27</xdr:row>
      <xdr:rowOff>66675</xdr:rowOff>
    </xdr:to>
    <xdr:sp>
      <xdr:nvSpPr>
        <xdr:cNvPr id="5" name="Line 17"/>
        <xdr:cNvSpPr>
          <a:spLocks/>
        </xdr:cNvSpPr>
      </xdr:nvSpPr>
      <xdr:spPr>
        <a:xfrm>
          <a:off x="6600825" y="7781925"/>
          <a:ext cx="0" cy="219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26</xdr:row>
      <xdr:rowOff>142875</xdr:rowOff>
    </xdr:from>
    <xdr:to>
      <xdr:col>6</xdr:col>
      <xdr:colOff>219075</xdr:colOff>
      <xdr:row>27</xdr:row>
      <xdr:rowOff>38100</xdr:rowOff>
    </xdr:to>
    <xdr:sp>
      <xdr:nvSpPr>
        <xdr:cNvPr id="6" name="Line 18"/>
        <xdr:cNvSpPr>
          <a:spLocks/>
        </xdr:cNvSpPr>
      </xdr:nvSpPr>
      <xdr:spPr>
        <a:xfrm>
          <a:off x="6600825" y="7753350"/>
          <a:ext cx="1009650" cy="219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26</xdr:row>
      <xdr:rowOff>152400</xdr:rowOff>
    </xdr:from>
    <xdr:to>
      <xdr:col>5</xdr:col>
      <xdr:colOff>323850</xdr:colOff>
      <xdr:row>26</xdr:row>
      <xdr:rowOff>161925</xdr:rowOff>
    </xdr:to>
    <xdr:sp>
      <xdr:nvSpPr>
        <xdr:cNvPr id="7" name="Line 19"/>
        <xdr:cNvSpPr>
          <a:spLocks/>
        </xdr:cNvSpPr>
      </xdr:nvSpPr>
      <xdr:spPr>
        <a:xfrm flipH="1">
          <a:off x="5600700" y="7762875"/>
          <a:ext cx="10001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161925</xdr:rowOff>
    </xdr:from>
    <xdr:to>
      <xdr:col>7</xdr:col>
      <xdr:colOff>361950</xdr:colOff>
      <xdr:row>29</xdr:row>
      <xdr:rowOff>104775</xdr:rowOff>
    </xdr:to>
    <xdr:sp>
      <xdr:nvSpPr>
        <xdr:cNvPr id="8" name="Line 24"/>
        <xdr:cNvSpPr>
          <a:spLocks/>
        </xdr:cNvSpPr>
      </xdr:nvSpPr>
      <xdr:spPr>
        <a:xfrm>
          <a:off x="8505825" y="8420100"/>
          <a:ext cx="361950" cy="266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161925</xdr:rowOff>
    </xdr:from>
    <xdr:to>
      <xdr:col>11</xdr:col>
      <xdr:colOff>85725</xdr:colOff>
      <xdr:row>31</xdr:row>
      <xdr:rowOff>9525</xdr:rowOff>
    </xdr:to>
    <xdr:sp>
      <xdr:nvSpPr>
        <xdr:cNvPr id="9" name="Line 26"/>
        <xdr:cNvSpPr>
          <a:spLocks/>
        </xdr:cNvSpPr>
      </xdr:nvSpPr>
      <xdr:spPr>
        <a:xfrm>
          <a:off x="12820650" y="9067800"/>
          <a:ext cx="0" cy="171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30</xdr:row>
      <xdr:rowOff>161925</xdr:rowOff>
    </xdr:from>
    <xdr:to>
      <xdr:col>11</xdr:col>
      <xdr:colOff>95250</xdr:colOff>
      <xdr:row>30</xdr:row>
      <xdr:rowOff>161925</xdr:rowOff>
    </xdr:to>
    <xdr:sp>
      <xdr:nvSpPr>
        <xdr:cNvPr id="10" name="Line 27"/>
        <xdr:cNvSpPr>
          <a:spLocks/>
        </xdr:cNvSpPr>
      </xdr:nvSpPr>
      <xdr:spPr>
        <a:xfrm flipH="1">
          <a:off x="8705850" y="9067800"/>
          <a:ext cx="412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31</xdr:row>
      <xdr:rowOff>257175</xdr:rowOff>
    </xdr:from>
    <xdr:to>
      <xdr:col>16</xdr:col>
      <xdr:colOff>123825</xdr:colOff>
      <xdr:row>32</xdr:row>
      <xdr:rowOff>133350</xdr:rowOff>
    </xdr:to>
    <xdr:sp>
      <xdr:nvSpPr>
        <xdr:cNvPr id="11" name="Line 28"/>
        <xdr:cNvSpPr>
          <a:spLocks/>
        </xdr:cNvSpPr>
      </xdr:nvSpPr>
      <xdr:spPr>
        <a:xfrm flipV="1">
          <a:off x="13687425" y="9486900"/>
          <a:ext cx="409575" cy="200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0</xdr:rowOff>
    </xdr:from>
    <xdr:to>
      <xdr:col>1</xdr:col>
      <xdr:colOff>0</xdr:colOff>
      <xdr:row>14</xdr:row>
      <xdr:rowOff>123825</xdr:rowOff>
    </xdr:to>
    <xdr:sp>
      <xdr:nvSpPr>
        <xdr:cNvPr id="12" name="Line 7"/>
        <xdr:cNvSpPr>
          <a:spLocks/>
        </xdr:cNvSpPr>
      </xdr:nvSpPr>
      <xdr:spPr>
        <a:xfrm flipH="1" flipV="1">
          <a:off x="323850" y="3724275"/>
          <a:ext cx="257175" cy="123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3" name="Rectangle 30"/>
        <xdr:cNvSpPr>
          <a:spLocks/>
        </xdr:cNvSpPr>
      </xdr:nvSpPr>
      <xdr:spPr>
        <a:xfrm>
          <a:off x="581025" y="152400"/>
          <a:ext cx="79248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15</xdr:row>
      <xdr:rowOff>228600</xdr:rowOff>
    </xdr:from>
    <xdr:to>
      <xdr:col>1</xdr:col>
      <xdr:colOff>1552575</xdr:colOff>
      <xdr:row>18</xdr:row>
      <xdr:rowOff>266700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276725"/>
          <a:ext cx="15525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1485900</xdr:colOff>
      <xdr:row>16</xdr:row>
      <xdr:rowOff>19050</xdr:rowOff>
    </xdr:from>
    <xdr:to>
      <xdr:col>2</xdr:col>
      <xdr:colOff>209550</xdr:colOff>
      <xdr:row>16</xdr:row>
      <xdr:rowOff>228600</xdr:rowOff>
    </xdr:to>
    <xdr:sp>
      <xdr:nvSpPr>
        <xdr:cNvPr id="15" name="Line 31"/>
        <xdr:cNvSpPr>
          <a:spLocks/>
        </xdr:cNvSpPr>
      </xdr:nvSpPr>
      <xdr:spPr>
        <a:xfrm flipH="1" flipV="1">
          <a:off x="2066925" y="4391025"/>
          <a:ext cx="428625" cy="209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17</xdr:row>
      <xdr:rowOff>219075</xdr:rowOff>
    </xdr:from>
    <xdr:to>
      <xdr:col>2</xdr:col>
      <xdr:colOff>1562100</xdr:colOff>
      <xdr:row>19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2619375" y="4914900"/>
          <a:ext cx="1228725" cy="438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32</xdr:row>
      <xdr:rowOff>142875</xdr:rowOff>
    </xdr:from>
    <xdr:to>
      <xdr:col>14</xdr:col>
      <xdr:colOff>209550</xdr:colOff>
      <xdr:row>32</xdr:row>
      <xdr:rowOff>142875</xdr:rowOff>
    </xdr:to>
    <xdr:sp>
      <xdr:nvSpPr>
        <xdr:cNvPr id="17" name="Line 27"/>
        <xdr:cNvSpPr>
          <a:spLocks/>
        </xdr:cNvSpPr>
      </xdr:nvSpPr>
      <xdr:spPr>
        <a:xfrm flipH="1">
          <a:off x="9544050" y="9696450"/>
          <a:ext cx="414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28</xdr:row>
      <xdr:rowOff>161925</xdr:rowOff>
    </xdr:from>
    <xdr:to>
      <xdr:col>9</xdr:col>
      <xdr:colOff>762000</xdr:colOff>
      <xdr:row>29</xdr:row>
      <xdr:rowOff>57150</xdr:rowOff>
    </xdr:to>
    <xdr:sp>
      <xdr:nvSpPr>
        <xdr:cNvPr id="18" name="Line 11"/>
        <xdr:cNvSpPr>
          <a:spLocks/>
        </xdr:cNvSpPr>
      </xdr:nvSpPr>
      <xdr:spPr>
        <a:xfrm flipH="1">
          <a:off x="10220325" y="8420100"/>
          <a:ext cx="895350" cy="219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26</xdr:row>
      <xdr:rowOff>152400</xdr:rowOff>
    </xdr:from>
    <xdr:to>
      <xdr:col>9</xdr:col>
      <xdr:colOff>285750</xdr:colOff>
      <xdr:row>27</xdr:row>
      <xdr:rowOff>104775</xdr:rowOff>
    </xdr:to>
    <xdr:sp>
      <xdr:nvSpPr>
        <xdr:cNvPr id="19" name="Line 18"/>
        <xdr:cNvSpPr>
          <a:spLocks/>
        </xdr:cNvSpPr>
      </xdr:nvSpPr>
      <xdr:spPr>
        <a:xfrm>
          <a:off x="6600825" y="7762875"/>
          <a:ext cx="4038600" cy="2762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18</xdr:row>
      <xdr:rowOff>247650</xdr:rowOff>
    </xdr:from>
    <xdr:to>
      <xdr:col>1</xdr:col>
      <xdr:colOff>1114425</xdr:colOff>
      <xdr:row>19</xdr:row>
      <xdr:rowOff>123825</xdr:rowOff>
    </xdr:to>
    <xdr:sp>
      <xdr:nvSpPr>
        <xdr:cNvPr id="1" name="Line 2"/>
        <xdr:cNvSpPr>
          <a:spLocks/>
        </xdr:cNvSpPr>
      </xdr:nvSpPr>
      <xdr:spPr>
        <a:xfrm flipH="1" flipV="1">
          <a:off x="1428750" y="4905375"/>
          <a:ext cx="200025" cy="200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1724025</xdr:colOff>
      <xdr:row>20</xdr:row>
      <xdr:rowOff>219075</xdr:rowOff>
    </xdr:from>
    <xdr:to>
      <xdr:col>2</xdr:col>
      <xdr:colOff>114300</xdr:colOff>
      <xdr:row>21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2238375" y="5524500"/>
          <a:ext cx="352425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1743075</xdr:colOff>
      <xdr:row>20</xdr:row>
      <xdr:rowOff>209550</xdr:rowOff>
    </xdr:from>
    <xdr:to>
      <xdr:col>2</xdr:col>
      <xdr:colOff>114300</xdr:colOff>
      <xdr:row>22</xdr:row>
      <xdr:rowOff>200025</xdr:rowOff>
    </xdr:to>
    <xdr:sp>
      <xdr:nvSpPr>
        <xdr:cNvPr id="3" name="Line 4"/>
        <xdr:cNvSpPr>
          <a:spLocks/>
        </xdr:cNvSpPr>
      </xdr:nvSpPr>
      <xdr:spPr>
        <a:xfrm flipH="1">
          <a:off x="2257425" y="5514975"/>
          <a:ext cx="3333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23</xdr:row>
      <xdr:rowOff>161925</xdr:rowOff>
    </xdr:from>
    <xdr:to>
      <xdr:col>2</xdr:col>
      <xdr:colOff>1047750</xdr:colOff>
      <xdr:row>24</xdr:row>
      <xdr:rowOff>28575</xdr:rowOff>
    </xdr:to>
    <xdr:sp>
      <xdr:nvSpPr>
        <xdr:cNvPr id="4" name="Line 5"/>
        <xdr:cNvSpPr>
          <a:spLocks/>
        </xdr:cNvSpPr>
      </xdr:nvSpPr>
      <xdr:spPr>
        <a:xfrm flipH="1">
          <a:off x="3314700" y="6438900"/>
          <a:ext cx="209550" cy="190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25</xdr:row>
      <xdr:rowOff>180975</xdr:rowOff>
    </xdr:from>
    <xdr:to>
      <xdr:col>4</xdr:col>
      <xdr:colOff>438150</xdr:colOff>
      <xdr:row>26</xdr:row>
      <xdr:rowOff>95250</xdr:rowOff>
    </xdr:to>
    <xdr:sp>
      <xdr:nvSpPr>
        <xdr:cNvPr id="5" name="Line 7"/>
        <xdr:cNvSpPr>
          <a:spLocks/>
        </xdr:cNvSpPr>
      </xdr:nvSpPr>
      <xdr:spPr>
        <a:xfrm flipH="1">
          <a:off x="4438650" y="7105650"/>
          <a:ext cx="647700" cy="238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25</xdr:row>
      <xdr:rowOff>190500</xdr:rowOff>
    </xdr:from>
    <xdr:to>
      <xdr:col>4</xdr:col>
      <xdr:colOff>428625</xdr:colOff>
      <xdr:row>26</xdr:row>
      <xdr:rowOff>95250</xdr:rowOff>
    </xdr:to>
    <xdr:sp>
      <xdr:nvSpPr>
        <xdr:cNvPr id="6" name="Line 8"/>
        <xdr:cNvSpPr>
          <a:spLocks/>
        </xdr:cNvSpPr>
      </xdr:nvSpPr>
      <xdr:spPr>
        <a:xfrm>
          <a:off x="5076825" y="7115175"/>
          <a:ext cx="0" cy="228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25</xdr:row>
      <xdr:rowOff>171450</xdr:rowOff>
    </xdr:from>
    <xdr:to>
      <xdr:col>5</xdr:col>
      <xdr:colOff>323850</xdr:colOff>
      <xdr:row>26</xdr:row>
      <xdr:rowOff>57150</xdr:rowOff>
    </xdr:to>
    <xdr:sp>
      <xdr:nvSpPr>
        <xdr:cNvPr id="7" name="Line 9"/>
        <xdr:cNvSpPr>
          <a:spLocks/>
        </xdr:cNvSpPr>
      </xdr:nvSpPr>
      <xdr:spPr>
        <a:xfrm>
          <a:off x="5067300" y="7096125"/>
          <a:ext cx="981075" cy="209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25</xdr:row>
      <xdr:rowOff>161925</xdr:rowOff>
    </xdr:from>
    <xdr:to>
      <xdr:col>4</xdr:col>
      <xdr:colOff>428625</xdr:colOff>
      <xdr:row>25</xdr:row>
      <xdr:rowOff>171450</xdr:rowOff>
    </xdr:to>
    <xdr:sp>
      <xdr:nvSpPr>
        <xdr:cNvPr id="8" name="Line 10"/>
        <xdr:cNvSpPr>
          <a:spLocks/>
        </xdr:cNvSpPr>
      </xdr:nvSpPr>
      <xdr:spPr>
        <a:xfrm flipH="1" flipV="1">
          <a:off x="4286250" y="7086600"/>
          <a:ext cx="7905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6</xdr:col>
      <xdr:colOff>304800</xdr:colOff>
      <xdr:row>28</xdr:row>
      <xdr:rowOff>142875</xdr:rowOff>
    </xdr:to>
    <xdr:sp>
      <xdr:nvSpPr>
        <xdr:cNvPr id="9" name="Line 11"/>
        <xdr:cNvSpPr>
          <a:spLocks/>
        </xdr:cNvSpPr>
      </xdr:nvSpPr>
      <xdr:spPr>
        <a:xfrm>
          <a:off x="6800850" y="7734300"/>
          <a:ext cx="304800" cy="304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29</xdr:row>
      <xdr:rowOff>161925</xdr:rowOff>
    </xdr:from>
    <xdr:to>
      <xdr:col>10</xdr:col>
      <xdr:colOff>95250</xdr:colOff>
      <xdr:row>29</xdr:row>
      <xdr:rowOff>171450</xdr:rowOff>
    </xdr:to>
    <xdr:sp>
      <xdr:nvSpPr>
        <xdr:cNvPr id="10" name="Line 14"/>
        <xdr:cNvSpPr>
          <a:spLocks/>
        </xdr:cNvSpPr>
      </xdr:nvSpPr>
      <xdr:spPr>
        <a:xfrm flipH="1">
          <a:off x="8134350" y="8382000"/>
          <a:ext cx="27336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14</xdr:row>
      <xdr:rowOff>0</xdr:rowOff>
    </xdr:from>
    <xdr:to>
      <xdr:col>0</xdr:col>
      <xdr:colOff>495300</xdr:colOff>
      <xdr:row>14</xdr:row>
      <xdr:rowOff>123825</xdr:rowOff>
    </xdr:to>
    <xdr:sp>
      <xdr:nvSpPr>
        <xdr:cNvPr id="11" name="Line 17"/>
        <xdr:cNvSpPr>
          <a:spLocks/>
        </xdr:cNvSpPr>
      </xdr:nvSpPr>
      <xdr:spPr>
        <a:xfrm flipH="1" flipV="1">
          <a:off x="323850" y="3362325"/>
          <a:ext cx="171450" cy="123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16</xdr:row>
      <xdr:rowOff>257175</xdr:rowOff>
    </xdr:from>
    <xdr:to>
      <xdr:col>0</xdr:col>
      <xdr:colOff>495300</xdr:colOff>
      <xdr:row>17</xdr:row>
      <xdr:rowOff>123825</xdr:rowOff>
    </xdr:to>
    <xdr:sp>
      <xdr:nvSpPr>
        <xdr:cNvPr id="12" name="Line 22"/>
        <xdr:cNvSpPr>
          <a:spLocks/>
        </xdr:cNvSpPr>
      </xdr:nvSpPr>
      <xdr:spPr>
        <a:xfrm flipH="1" flipV="1">
          <a:off x="266700" y="4267200"/>
          <a:ext cx="228600" cy="190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15</xdr:row>
      <xdr:rowOff>247650</xdr:rowOff>
    </xdr:from>
    <xdr:to>
      <xdr:col>1</xdr:col>
      <xdr:colOff>0</xdr:colOff>
      <xdr:row>17</xdr:row>
      <xdr:rowOff>152400</xdr:rowOff>
    </xdr:to>
    <xdr:sp>
      <xdr:nvSpPr>
        <xdr:cNvPr id="13" name="Line 23"/>
        <xdr:cNvSpPr>
          <a:spLocks/>
        </xdr:cNvSpPr>
      </xdr:nvSpPr>
      <xdr:spPr>
        <a:xfrm flipH="1" flipV="1">
          <a:off x="371475" y="3933825"/>
          <a:ext cx="142875" cy="552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514350" y="152400"/>
          <a:ext cx="62865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29</xdr:row>
      <xdr:rowOff>161925</xdr:rowOff>
    </xdr:from>
    <xdr:to>
      <xdr:col>10</xdr:col>
      <xdr:colOff>85725</xdr:colOff>
      <xdr:row>30</xdr:row>
      <xdr:rowOff>9525</xdr:rowOff>
    </xdr:to>
    <xdr:sp>
      <xdr:nvSpPr>
        <xdr:cNvPr id="15" name="Line 26"/>
        <xdr:cNvSpPr>
          <a:spLocks/>
        </xdr:cNvSpPr>
      </xdr:nvSpPr>
      <xdr:spPr>
        <a:xfrm>
          <a:off x="10858500" y="8382000"/>
          <a:ext cx="0" cy="171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30</xdr:row>
      <xdr:rowOff>247650</xdr:rowOff>
    </xdr:from>
    <xdr:to>
      <xdr:col>15</xdr:col>
      <xdr:colOff>304800</xdr:colOff>
      <xdr:row>31</xdr:row>
      <xdr:rowOff>133350</xdr:rowOff>
    </xdr:to>
    <xdr:sp>
      <xdr:nvSpPr>
        <xdr:cNvPr id="16" name="Line 28"/>
        <xdr:cNvSpPr>
          <a:spLocks/>
        </xdr:cNvSpPr>
      </xdr:nvSpPr>
      <xdr:spPr>
        <a:xfrm flipV="1">
          <a:off x="9648825" y="8791575"/>
          <a:ext cx="2619375" cy="209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25</xdr:row>
      <xdr:rowOff>171450</xdr:rowOff>
    </xdr:from>
    <xdr:to>
      <xdr:col>8</xdr:col>
      <xdr:colOff>390525</xdr:colOff>
      <xdr:row>26</xdr:row>
      <xdr:rowOff>133350</xdr:rowOff>
    </xdr:to>
    <xdr:sp>
      <xdr:nvSpPr>
        <xdr:cNvPr id="17" name="Line 9"/>
        <xdr:cNvSpPr>
          <a:spLocks/>
        </xdr:cNvSpPr>
      </xdr:nvSpPr>
      <xdr:spPr>
        <a:xfrm>
          <a:off x="5076825" y="7096125"/>
          <a:ext cx="3695700" cy="285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1:Q25" comment="" totalsRowShown="0">
  <tableColumns count="17">
    <tableColumn id="1" name="ITEM_x000A_ NO."/>
    <tableColumn id="2" name="BUILDING ELEMENT"/>
    <tableColumn id="3" name="ADDITIONAL _x000A_DESCRIPTION"/>
    <tableColumn id="4" name="TOTAL _x000A_VALUE"/>
    <tableColumn id="5" name="PREVIOUS VALUE TO DATE"/>
    <tableColumn id="6" name="VALUE _x000A_THIS REPORT"/>
    <tableColumn id="7" name="CURRENT VALUE TO DATE"/>
    <tableColumn id="8" name="PERCENT COMPLETE"/>
    <tableColumn id="9" name="LINE ITEM RETAINAGE (PERCENT)"/>
    <tableColumn id="10" name="LINE ITEM RETAINAGE AMOUNT"/>
    <tableColumn id="11" name="VENDOR NAME"/>
    <tableColumn id="12" name="Micro"/>
    <tableColumn id="13" name="Small"/>
    <tableColumn id="14" name="Woman"/>
    <tableColumn id="15" name="Minority"/>
    <tableColumn id="16" name="Dis Vet"/>
    <tableColumn id="17" name="DSBSD CERTIFICATE NUMBE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1:P23" comment="" totalsRowShown="0">
  <tableColumns count="16">
    <tableColumn id="1" name="CHNG. ORD. NO."/>
    <tableColumn id="2" name="ITEM DESCRIPTION"/>
    <tableColumn id="3" name="TOTAL _x000A_VALUE"/>
    <tableColumn id="4" name="PREVIOUS VALUE_x000A_ TO DATE"/>
    <tableColumn id="5" name="VALUE THIS REPORT"/>
    <tableColumn id="6" name="CURRENT VALUE _x000A_TO DATE"/>
    <tableColumn id="7" name="PERCENT COMPLETE"/>
    <tableColumn id="8" name="LINE ITEM RETAINAGE (PERCENT)"/>
    <tableColumn id="9" name="LINE ITEM RETAINAGE AMOUNT"/>
    <tableColumn id="10" name="VENDOR NAME"/>
    <tableColumn id="11" name="Micro"/>
    <tableColumn id="12" name="Small"/>
    <tableColumn id="13" name="Woman"/>
    <tableColumn id="14" name="Minority"/>
    <tableColumn id="15" name="Dis Vet"/>
    <tableColumn id="16" name="DSBSD CERTIFICATE 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m.org/" TargetMode="Externa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pout@dgs.virginia.gov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table" Target="../tables/table1.x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table" Target="../tables/table2.x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O2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4" width="3.421875" style="0" customWidth="1"/>
    <col min="5" max="5" width="3.421875" style="218" customWidth="1"/>
    <col min="13" max="13" width="11.7109375" style="0" customWidth="1"/>
  </cols>
  <sheetData>
    <row r="2" ht="18">
      <c r="B2" s="187" t="s">
        <v>345</v>
      </c>
    </row>
    <row r="3" ht="12.75">
      <c r="B3" s="260" t="s">
        <v>417</v>
      </c>
    </row>
    <row r="4" ht="24.75" customHeight="1">
      <c r="B4" s="259" t="s">
        <v>64</v>
      </c>
    </row>
    <row r="6" spans="2:3" ht="15.75">
      <c r="B6" s="212"/>
      <c r="C6" s="251" t="s">
        <v>342</v>
      </c>
    </row>
    <row r="7" ht="6" customHeight="1">
      <c r="B7" s="212"/>
    </row>
    <row r="8" ht="12.75">
      <c r="E8" s="216"/>
    </row>
    <row r="9" spans="4:15" ht="42" customHeight="1">
      <c r="D9" s="401" t="s">
        <v>374</v>
      </c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</row>
    <row r="10" ht="6" customHeight="1">
      <c r="E10" s="217"/>
    </row>
    <row r="11" ht="15.75">
      <c r="D11" s="250" t="s">
        <v>213</v>
      </c>
    </row>
    <row r="12" ht="6" customHeight="1"/>
    <row r="13" spans="5:15" ht="12.75">
      <c r="E13" s="32" t="s">
        <v>343</v>
      </c>
      <c r="N13" s="219"/>
      <c r="O13" t="s">
        <v>220</v>
      </c>
    </row>
    <row r="14" ht="12.75">
      <c r="E14" s="32" t="s">
        <v>344</v>
      </c>
    </row>
    <row r="15" ht="12.75">
      <c r="E15" s="32" t="s">
        <v>214</v>
      </c>
    </row>
    <row r="16" ht="12.75">
      <c r="E16" s="32" t="s">
        <v>218</v>
      </c>
    </row>
    <row r="17" ht="6" customHeight="1"/>
    <row r="18" ht="15.75">
      <c r="D18" s="250" t="s">
        <v>215</v>
      </c>
    </row>
    <row r="19" ht="6" customHeight="1"/>
    <row r="20" ht="12.75">
      <c r="E20" s="216" t="s">
        <v>216</v>
      </c>
    </row>
    <row r="21" ht="12.75">
      <c r="E21" s="216" t="s">
        <v>217</v>
      </c>
    </row>
    <row r="22" ht="12.75">
      <c r="E22" s="216" t="s">
        <v>219</v>
      </c>
    </row>
    <row r="23" ht="12.75">
      <c r="E23" s="216"/>
    </row>
    <row r="24" spans="5:15" ht="40.5" customHeight="1">
      <c r="E24" s="402" t="s">
        <v>414</v>
      </c>
      <c r="F24" s="402"/>
      <c r="G24" s="402"/>
      <c r="H24" s="402"/>
      <c r="I24" s="402"/>
      <c r="J24" s="402"/>
      <c r="K24" s="402"/>
      <c r="L24" s="402"/>
      <c r="M24" s="402"/>
      <c r="N24" s="402"/>
      <c r="O24" s="402"/>
    </row>
    <row r="25" ht="12.75">
      <c r="E25" s="216"/>
    </row>
    <row r="26" spans="1:15" ht="81.75" customHeight="1">
      <c r="A26" s="403" t="s">
        <v>351</v>
      </c>
      <c r="B26" s="403"/>
      <c r="C26" s="403"/>
      <c r="D26" s="403"/>
      <c r="E26" s="400" t="s">
        <v>400</v>
      </c>
      <c r="F26" s="400"/>
      <c r="G26" s="400"/>
      <c r="H26" s="400"/>
      <c r="I26" s="400"/>
      <c r="J26" s="400"/>
      <c r="K26" s="400"/>
      <c r="L26" s="400"/>
      <c r="M26" s="400"/>
      <c r="N26" s="400"/>
      <c r="O26" s="400"/>
    </row>
    <row r="27" spans="4:15" ht="34.5" customHeight="1">
      <c r="D27" t="s">
        <v>352</v>
      </c>
      <c r="E27" s="400" t="s">
        <v>353</v>
      </c>
      <c r="F27" s="400"/>
      <c r="G27" s="400"/>
      <c r="H27" s="400"/>
      <c r="I27" s="400"/>
      <c r="J27" s="400"/>
      <c r="K27" s="400"/>
      <c r="L27" s="400"/>
      <c r="M27" s="400"/>
      <c r="N27" s="400"/>
      <c r="O27" s="400"/>
    </row>
  </sheetData>
  <sheetProtection password="CC44" sheet="1" objects="1" scenarios="1" selectLockedCells="1"/>
  <mergeCells count="5">
    <mergeCell ref="E27:O27"/>
    <mergeCell ref="D9:O9"/>
    <mergeCell ref="E24:O24"/>
    <mergeCell ref="E26:O26"/>
    <mergeCell ref="A26:D26"/>
  </mergeCells>
  <printOptions/>
  <pageMargins left="0.75" right="0.75" top="1" bottom="1" header="0.5" footer="0.5"/>
  <pageSetup fitToHeight="0" fitToWidth="1" horizontalDpi="600" verticalDpi="600" orientation="portrait" scale="7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33"/>
  <sheetViews>
    <sheetView showGridLines="0" showRowColHeaders="0" zoomScale="89" zoomScaleNormal="89" zoomScalePageLayoutView="0" workbookViewId="0" topLeftCell="A1">
      <selection activeCell="A1" sqref="A1"/>
    </sheetView>
  </sheetViews>
  <sheetFormatPr defaultColWidth="9.140625" defaultRowHeight="12" customHeight="1"/>
  <cols>
    <col min="1" max="1" width="8.7109375" style="2" customWidth="1"/>
    <col min="2" max="2" width="25.57421875" style="1" customWidth="1"/>
    <col min="3" max="3" width="26.421875" style="1" customWidth="1"/>
    <col min="4" max="7" width="16.7109375" style="1" customWidth="1"/>
    <col min="8" max="10" width="13.8515625" style="1" customWidth="1"/>
    <col min="11" max="11" width="21.8515625" style="1" customWidth="1"/>
    <col min="12" max="16" width="3.7109375" style="1" customWidth="1"/>
    <col min="17" max="17" width="13.421875" style="1" customWidth="1"/>
    <col min="18" max="16384" width="9.140625" style="1" customWidth="1"/>
  </cols>
  <sheetData>
    <row r="1" spans="1:13" ht="12" customHeight="1">
      <c r="A1" s="5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" customHeight="1">
      <c r="A2" s="58"/>
      <c r="B2" s="413" t="s">
        <v>192</v>
      </c>
      <c r="C2" s="413"/>
      <c r="D2" s="413"/>
      <c r="E2" s="413"/>
      <c r="F2" s="413"/>
      <c r="G2" s="413"/>
      <c r="H2" s="32"/>
      <c r="I2" s="32"/>
      <c r="J2" s="32"/>
      <c r="K2" s="32"/>
      <c r="L2" s="32"/>
      <c r="M2" s="32"/>
    </row>
    <row r="3" spans="1:13" ht="15" customHeight="1">
      <c r="A3" s="58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" customHeight="1">
      <c r="A4" s="58"/>
      <c r="B4" s="32" t="s">
        <v>89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 customHeight="1">
      <c r="A5" s="58"/>
      <c r="B5" s="32" t="s">
        <v>88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 customHeight="1">
      <c r="A6" s="58"/>
      <c r="B6" s="32"/>
      <c r="C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" customHeight="1">
      <c r="A7" s="58"/>
      <c r="E7" s="32"/>
      <c r="F7" s="32"/>
      <c r="G7" s="32"/>
      <c r="H7" s="32"/>
      <c r="I7" s="32"/>
      <c r="J7" s="32"/>
      <c r="K7" s="32"/>
      <c r="L7" s="32"/>
      <c r="M7" s="32"/>
    </row>
    <row r="8" spans="1:13" ht="15" customHeight="1">
      <c r="A8" s="58"/>
      <c r="B8" s="32"/>
      <c r="C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58"/>
      <c r="B9" s="32"/>
      <c r="C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5" customHeight="1">
      <c r="A10" s="58"/>
      <c r="B10" s="32"/>
      <c r="C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" customHeight="1" thickBot="1">
      <c r="A11" s="3"/>
      <c r="B11" s="4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</row>
    <row r="12" spans="1:17" ht="12" customHeight="1" thickBot="1">
      <c r="A12" s="6"/>
      <c r="B12" s="278"/>
      <c r="C12" s="279"/>
      <c r="D12" s="280"/>
      <c r="E12" s="276"/>
      <c r="F12" s="7" t="s">
        <v>38</v>
      </c>
      <c r="G12" s="277"/>
      <c r="H12" s="280"/>
      <c r="I12" s="281"/>
      <c r="J12" s="281"/>
      <c r="K12" s="280"/>
      <c r="L12" s="282"/>
      <c r="M12" s="282"/>
      <c r="N12" s="282"/>
      <c r="O12" s="282"/>
      <c r="P12" s="282"/>
      <c r="Q12" s="312"/>
    </row>
    <row r="13" spans="1:17" ht="48.75" customHeight="1" thickBot="1" thickTop="1">
      <c r="A13" s="313" t="s">
        <v>392</v>
      </c>
      <c r="B13" s="314" t="s">
        <v>390</v>
      </c>
      <c r="C13" s="315" t="s">
        <v>391</v>
      </c>
      <c r="D13" s="315" t="s">
        <v>393</v>
      </c>
      <c r="E13" s="316" t="s">
        <v>395</v>
      </c>
      <c r="F13" s="316" t="s">
        <v>394</v>
      </c>
      <c r="G13" s="316" t="s">
        <v>396</v>
      </c>
      <c r="H13" s="314" t="s">
        <v>387</v>
      </c>
      <c r="I13" s="317" t="s">
        <v>388</v>
      </c>
      <c r="J13" s="317" t="s">
        <v>389</v>
      </c>
      <c r="K13" s="315" t="s">
        <v>385</v>
      </c>
      <c r="L13" s="318" t="s">
        <v>378</v>
      </c>
      <c r="M13" s="318" t="s">
        <v>379</v>
      </c>
      <c r="N13" s="318" t="s">
        <v>380</v>
      </c>
      <c r="O13" s="318" t="s">
        <v>381</v>
      </c>
      <c r="P13" s="318" t="s">
        <v>382</v>
      </c>
      <c r="Q13" s="319" t="s">
        <v>386</v>
      </c>
    </row>
    <row r="14" spans="1:17" ht="58.5" customHeight="1">
      <c r="A14" s="331" t="s">
        <v>70</v>
      </c>
      <c r="B14" s="332" t="s">
        <v>228</v>
      </c>
      <c r="C14" s="332" t="s">
        <v>366</v>
      </c>
      <c r="D14" s="333">
        <v>5675</v>
      </c>
      <c r="E14" s="334">
        <v>0</v>
      </c>
      <c r="F14" s="334">
        <f>+G14-E14</f>
        <v>0</v>
      </c>
      <c r="G14" s="334">
        <f>ROUND(+D14*H14,2)</f>
        <v>0</v>
      </c>
      <c r="H14" s="335">
        <v>0</v>
      </c>
      <c r="I14" s="336">
        <v>0.05</v>
      </c>
      <c r="J14" s="334">
        <f>G14*I14</f>
        <v>0</v>
      </c>
      <c r="K14" s="337"/>
      <c r="L14" s="338" t="s">
        <v>48</v>
      </c>
      <c r="M14" s="339" t="s">
        <v>48</v>
      </c>
      <c r="N14" s="339" t="s">
        <v>48</v>
      </c>
      <c r="O14" s="339" t="s">
        <v>48</v>
      </c>
      <c r="P14" s="340" t="s">
        <v>48</v>
      </c>
      <c r="Q14" s="341"/>
    </row>
    <row r="15" spans="1:13" ht="25.5" customHeight="1">
      <c r="A15" s="59"/>
      <c r="B15" s="485" t="s">
        <v>364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</row>
    <row r="16" spans="1:17" ht="25.5" customHeight="1">
      <c r="A16" s="343">
        <v>500</v>
      </c>
      <c r="B16" s="320" t="s">
        <v>371</v>
      </c>
      <c r="C16" s="320" t="s">
        <v>368</v>
      </c>
      <c r="D16" s="321">
        <v>30000</v>
      </c>
      <c r="E16" s="324">
        <v>0</v>
      </c>
      <c r="F16" s="324">
        <f>+G16-E16</f>
        <v>0</v>
      </c>
      <c r="G16" s="324">
        <f>ROUND(+D16*H16,2)</f>
        <v>0</v>
      </c>
      <c r="H16" s="325">
        <v>0</v>
      </c>
      <c r="I16" s="325">
        <v>0.05</v>
      </c>
      <c r="J16" s="324">
        <f>G16*I16</f>
        <v>0</v>
      </c>
      <c r="K16" s="322"/>
      <c r="L16" s="326" t="s">
        <v>48</v>
      </c>
      <c r="M16" s="326" t="s">
        <v>48</v>
      </c>
      <c r="N16" s="326" t="s">
        <v>48</v>
      </c>
      <c r="O16" s="326" t="s">
        <v>48</v>
      </c>
      <c r="P16" s="326" t="s">
        <v>48</v>
      </c>
      <c r="Q16" s="344"/>
    </row>
    <row r="17" spans="1:13" ht="25.5" customHeight="1">
      <c r="A17" s="230"/>
      <c r="B17" s="231"/>
      <c r="C17" s="249" t="s">
        <v>339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1:13" ht="25.5" customHeight="1">
      <c r="A18" s="210"/>
      <c r="B18" s="482" t="s">
        <v>338</v>
      </c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</row>
    <row r="19" spans="1:13" ht="25.5" customHeight="1">
      <c r="A19" s="210"/>
      <c r="B19" s="345"/>
      <c r="C19" s="345"/>
      <c r="D19" s="484" t="s">
        <v>365</v>
      </c>
      <c r="E19" s="484"/>
      <c r="F19" s="484"/>
      <c r="G19" s="484"/>
      <c r="H19" s="484"/>
      <c r="I19" s="484"/>
      <c r="J19" s="484"/>
      <c r="K19" s="484"/>
      <c r="L19" s="484"/>
      <c r="M19" s="484"/>
    </row>
    <row r="20" spans="1:17" ht="25.5" customHeight="1">
      <c r="A20" s="343">
        <v>501</v>
      </c>
      <c r="B20" s="320" t="s">
        <v>371</v>
      </c>
      <c r="C20" s="320" t="s">
        <v>369</v>
      </c>
      <c r="D20" s="321">
        <v>50000</v>
      </c>
      <c r="E20" s="324">
        <v>0</v>
      </c>
      <c r="F20" s="324">
        <f>+G20-E20</f>
        <v>0</v>
      </c>
      <c r="G20" s="324">
        <f>ROUND(+D20*H20,2)</f>
        <v>0</v>
      </c>
      <c r="H20" s="325">
        <v>0</v>
      </c>
      <c r="I20" s="325">
        <v>0.05</v>
      </c>
      <c r="J20" s="324">
        <f>G20*I20</f>
        <v>0</v>
      </c>
      <c r="K20" s="322"/>
      <c r="L20" s="326" t="s">
        <v>48</v>
      </c>
      <c r="M20" s="326" t="s">
        <v>48</v>
      </c>
      <c r="N20" s="326" t="s">
        <v>48</v>
      </c>
      <c r="O20" s="326" t="s">
        <v>48</v>
      </c>
      <c r="P20" s="326" t="s">
        <v>48</v>
      </c>
      <c r="Q20" s="344"/>
    </row>
    <row r="21" spans="1:14" ht="25.5" customHeight="1">
      <c r="A21" s="270"/>
      <c r="B21" s="270"/>
      <c r="C21" s="270"/>
      <c r="D21" s="270"/>
      <c r="E21" s="487" t="s">
        <v>375</v>
      </c>
      <c r="F21" s="487"/>
      <c r="G21" s="487"/>
      <c r="H21" s="487"/>
      <c r="I21" s="487"/>
      <c r="J21" s="487"/>
      <c r="K21" s="487"/>
      <c r="L21" s="487"/>
      <c r="M21" s="487"/>
      <c r="N21" s="4"/>
    </row>
    <row r="22" spans="1:14" ht="25.5" customHeight="1">
      <c r="A22" s="59"/>
      <c r="B22" s="346"/>
      <c r="C22" s="346"/>
      <c r="D22" s="269"/>
      <c r="E22" s="483" t="s">
        <v>376</v>
      </c>
      <c r="F22" s="483"/>
      <c r="G22" s="483"/>
      <c r="H22" s="483"/>
      <c r="I22" s="483"/>
      <c r="J22" s="483"/>
      <c r="K22" s="483"/>
      <c r="L22" s="483"/>
      <c r="M22" s="483"/>
      <c r="N22" s="269"/>
    </row>
    <row r="23" spans="1:17" ht="25.5" customHeight="1">
      <c r="A23" s="343" t="s">
        <v>70</v>
      </c>
      <c r="B23" s="320" t="s">
        <v>228</v>
      </c>
      <c r="C23" s="320" t="s">
        <v>366</v>
      </c>
      <c r="D23" s="321">
        <v>5675</v>
      </c>
      <c r="E23" s="324">
        <v>0</v>
      </c>
      <c r="F23" s="324">
        <f>+G23-E23</f>
        <v>0</v>
      </c>
      <c r="G23" s="324">
        <f>ROUND(+D23*H23,2)</f>
        <v>0</v>
      </c>
      <c r="H23" s="325">
        <v>0</v>
      </c>
      <c r="I23" s="325">
        <v>0.05</v>
      </c>
      <c r="J23" s="324">
        <f>G23*I23</f>
        <v>0</v>
      </c>
      <c r="K23" s="322"/>
      <c r="L23" s="322" t="s">
        <v>48</v>
      </c>
      <c r="M23" s="326" t="s">
        <v>48</v>
      </c>
      <c r="N23" s="326" t="s">
        <v>48</v>
      </c>
      <c r="O23" s="326" t="s">
        <v>48</v>
      </c>
      <c r="P23" s="326" t="s">
        <v>48</v>
      </c>
      <c r="Q23" s="344"/>
    </row>
    <row r="24" spans="1:17" ht="25.5" customHeight="1">
      <c r="A24" s="343" t="s">
        <v>77</v>
      </c>
      <c r="B24" s="320" t="s">
        <v>228</v>
      </c>
      <c r="C24" s="320" t="s">
        <v>367</v>
      </c>
      <c r="D24" s="321">
        <v>0</v>
      </c>
      <c r="E24" s="323">
        <v>0</v>
      </c>
      <c r="F24" s="323">
        <f>+G24-E24</f>
        <v>0</v>
      </c>
      <c r="G24" s="323">
        <f>ROUND(+D24*H24,2)</f>
        <v>0</v>
      </c>
      <c r="H24" s="325">
        <v>0</v>
      </c>
      <c r="I24" s="325">
        <v>0.05</v>
      </c>
      <c r="J24" s="323">
        <f>G24*I24</f>
        <v>0</v>
      </c>
      <c r="K24" s="322"/>
      <c r="L24" s="326" t="s">
        <v>48</v>
      </c>
      <c r="M24" s="326" t="s">
        <v>48</v>
      </c>
      <c r="N24" s="326" t="s">
        <v>48</v>
      </c>
      <c r="O24" s="326" t="s">
        <v>48</v>
      </c>
      <c r="P24" s="326" t="s">
        <v>48</v>
      </c>
      <c r="Q24" s="344"/>
    </row>
    <row r="25" spans="1:13" ht="25.5" customHeight="1">
      <c r="A25" s="60"/>
      <c r="B25" s="61"/>
      <c r="C25" s="61"/>
      <c r="D25" s="62"/>
      <c r="E25" s="486" t="s">
        <v>73</v>
      </c>
      <c r="F25" s="486"/>
      <c r="G25" s="486"/>
      <c r="H25" s="486"/>
      <c r="I25" s="486"/>
      <c r="J25" s="486"/>
      <c r="K25" s="486"/>
      <c r="L25" s="486"/>
      <c r="M25" s="486"/>
    </row>
    <row r="26" spans="1:17" ht="25.5" customHeight="1">
      <c r="A26" s="343" t="s">
        <v>70</v>
      </c>
      <c r="B26" s="320" t="s">
        <v>228</v>
      </c>
      <c r="C26" s="320" t="s">
        <v>366</v>
      </c>
      <c r="D26" s="321">
        <v>5675</v>
      </c>
      <c r="E26" s="324">
        <v>0</v>
      </c>
      <c r="F26" s="324">
        <f>+G26-E26</f>
        <v>0</v>
      </c>
      <c r="G26" s="324">
        <f>ROUND(+D26*H26,2)</f>
        <v>0</v>
      </c>
      <c r="H26" s="325">
        <v>0</v>
      </c>
      <c r="I26" s="325">
        <v>0.05</v>
      </c>
      <c r="J26" s="324">
        <f>G26*I26</f>
        <v>0</v>
      </c>
      <c r="K26" s="322"/>
      <c r="L26" s="322" t="s">
        <v>48</v>
      </c>
      <c r="M26" s="326" t="s">
        <v>48</v>
      </c>
      <c r="N26" s="326" t="s">
        <v>48</v>
      </c>
      <c r="O26" s="326" t="s">
        <v>48</v>
      </c>
      <c r="P26" s="326" t="s">
        <v>48</v>
      </c>
      <c r="Q26" s="344"/>
    </row>
    <row r="27" spans="1:13" ht="25.5" customHeight="1">
      <c r="A27" s="479" t="s">
        <v>413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</row>
    <row r="28" spans="1:17" ht="25.5" customHeight="1">
      <c r="A28" s="343">
        <v>500</v>
      </c>
      <c r="B28" s="320" t="s">
        <v>371</v>
      </c>
      <c r="C28" s="320" t="s">
        <v>368</v>
      </c>
      <c r="D28" s="321">
        <v>30000</v>
      </c>
      <c r="E28" s="324">
        <v>0</v>
      </c>
      <c r="F28" s="324">
        <f>+G28-E28</f>
        <v>0</v>
      </c>
      <c r="G28" s="324">
        <f>ROUND(+D28*H28,2)</f>
        <v>0</v>
      </c>
      <c r="H28" s="325">
        <v>0</v>
      </c>
      <c r="I28" s="325">
        <v>0.05</v>
      </c>
      <c r="J28" s="324">
        <f>G28*I28</f>
        <v>0</v>
      </c>
      <c r="K28" s="322"/>
      <c r="L28" s="326" t="s">
        <v>48</v>
      </c>
      <c r="M28" s="326" t="s">
        <v>48</v>
      </c>
      <c r="N28" s="326" t="s">
        <v>48</v>
      </c>
      <c r="O28" s="326" t="s">
        <v>48</v>
      </c>
      <c r="P28" s="326" t="s">
        <v>48</v>
      </c>
      <c r="Q28" s="344"/>
    </row>
    <row r="29" spans="1:17" ht="25.5" customHeight="1">
      <c r="A29" s="481" t="s">
        <v>78</v>
      </c>
      <c r="B29" s="481"/>
      <c r="C29" s="481"/>
      <c r="D29" s="481"/>
      <c r="E29" s="481"/>
      <c r="F29" s="481"/>
      <c r="G29" s="481"/>
      <c r="H29" s="347"/>
      <c r="I29" s="270"/>
      <c r="J29" s="488" t="s">
        <v>405</v>
      </c>
      <c r="K29" s="489"/>
      <c r="L29" s="489"/>
      <c r="M29" s="489"/>
      <c r="N29" s="489"/>
      <c r="O29" s="489"/>
      <c r="P29" s="489"/>
      <c r="Q29" s="489"/>
    </row>
    <row r="30" spans="1:17" ht="25.5" customHeight="1">
      <c r="A30" s="343">
        <v>501</v>
      </c>
      <c r="B30" s="320" t="s">
        <v>371</v>
      </c>
      <c r="C30" s="320" t="s">
        <v>369</v>
      </c>
      <c r="D30" s="321">
        <v>50000</v>
      </c>
      <c r="E30" s="324">
        <v>0</v>
      </c>
      <c r="F30" s="324">
        <f>+G30-E30</f>
        <v>22500</v>
      </c>
      <c r="G30" s="324">
        <f>ROUND(+D30*H30,2)</f>
        <v>22500</v>
      </c>
      <c r="H30" s="325">
        <v>0.45</v>
      </c>
      <c r="I30" s="325">
        <v>0.05</v>
      </c>
      <c r="J30" s="324">
        <f>G30*I30</f>
        <v>1125</v>
      </c>
      <c r="K30" s="322"/>
      <c r="L30" s="326" t="s">
        <v>48</v>
      </c>
      <c r="M30" s="326" t="s">
        <v>48</v>
      </c>
      <c r="N30" s="326" t="s">
        <v>48</v>
      </c>
      <c r="O30" s="326" t="s">
        <v>48</v>
      </c>
      <c r="P30" s="326" t="s">
        <v>48</v>
      </c>
      <c r="Q30" s="344"/>
    </row>
    <row r="31" spans="1:13" ht="25.5" customHeight="1">
      <c r="A31" s="485" t="s">
        <v>340</v>
      </c>
      <c r="B31" s="485"/>
      <c r="C31" s="485"/>
      <c r="D31" s="485"/>
      <c r="E31" s="485"/>
      <c r="F31" s="485"/>
      <c r="G31" s="485"/>
      <c r="H31" s="485"/>
      <c r="I31" s="485"/>
      <c r="J31" s="270"/>
      <c r="K31" s="270"/>
      <c r="L31" s="270"/>
      <c r="M31" s="348"/>
    </row>
    <row r="32" spans="1:17" ht="25.5" customHeight="1">
      <c r="A32" s="343">
        <v>502</v>
      </c>
      <c r="B32" s="320" t="s">
        <v>371</v>
      </c>
      <c r="C32" s="320" t="s">
        <v>370</v>
      </c>
      <c r="D32" s="321">
        <v>30000</v>
      </c>
      <c r="E32" s="324">
        <v>0</v>
      </c>
      <c r="F32" s="324">
        <f>+G32-E32</f>
        <v>7500</v>
      </c>
      <c r="G32" s="324">
        <f>ROUND(+D32*H32,2)</f>
        <v>7500</v>
      </c>
      <c r="H32" s="325">
        <v>0.25</v>
      </c>
      <c r="I32" s="325">
        <v>0.05</v>
      </c>
      <c r="J32" s="324">
        <f>G32*I32</f>
        <v>375</v>
      </c>
      <c r="K32" s="320" t="s">
        <v>82</v>
      </c>
      <c r="L32" s="326" t="s">
        <v>48</v>
      </c>
      <c r="M32" s="326" t="s">
        <v>48</v>
      </c>
      <c r="N32" s="326" t="s">
        <v>48</v>
      </c>
      <c r="O32" s="326" t="s">
        <v>48</v>
      </c>
      <c r="P32" s="326" t="s">
        <v>48</v>
      </c>
      <c r="Q32" s="349" t="s">
        <v>83</v>
      </c>
    </row>
    <row r="33" spans="1:13" ht="25.5" customHeight="1">
      <c r="A33" s="485" t="s">
        <v>341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</row>
  </sheetData>
  <sheetProtection password="CC44" sheet="1" objects="1" scenarios="1"/>
  <mergeCells count="12">
    <mergeCell ref="A33:M33"/>
    <mergeCell ref="A31:I31"/>
    <mergeCell ref="B15:M15"/>
    <mergeCell ref="E25:M25"/>
    <mergeCell ref="E21:M21"/>
    <mergeCell ref="J29:Q29"/>
    <mergeCell ref="B2:G2"/>
    <mergeCell ref="A27:M27"/>
    <mergeCell ref="A29:G29"/>
    <mergeCell ref="B18:M18"/>
    <mergeCell ref="E22:M22"/>
    <mergeCell ref="D19:M19"/>
  </mergeCells>
  <conditionalFormatting sqref="I14">
    <cfRule type="cellIs" priority="8" dxfId="0" operator="notEqual">
      <formula>0.05</formula>
    </cfRule>
  </conditionalFormatting>
  <conditionalFormatting sqref="I32">
    <cfRule type="cellIs" priority="1" dxfId="0" operator="notEqual">
      <formula>0.05</formula>
    </cfRule>
  </conditionalFormatting>
  <conditionalFormatting sqref="I16">
    <cfRule type="cellIs" priority="7" dxfId="0" operator="notEqual">
      <formula>0.05</formula>
    </cfRule>
  </conditionalFormatting>
  <conditionalFormatting sqref="I20">
    <cfRule type="cellIs" priority="6" dxfId="0" operator="notEqual">
      <formula>0.05</formula>
    </cfRule>
  </conditionalFormatting>
  <conditionalFormatting sqref="I23:I24">
    <cfRule type="cellIs" priority="5" dxfId="0" operator="notEqual">
      <formula>0.05</formula>
    </cfRule>
  </conditionalFormatting>
  <conditionalFormatting sqref="I26">
    <cfRule type="cellIs" priority="4" dxfId="0" operator="notEqual">
      <formula>0.05</formula>
    </cfRule>
  </conditionalFormatting>
  <conditionalFormatting sqref="I28">
    <cfRule type="cellIs" priority="3" dxfId="0" operator="notEqual">
      <formula>0.05</formula>
    </cfRule>
  </conditionalFormatting>
  <conditionalFormatting sqref="I30">
    <cfRule type="cellIs" priority="2" dxfId="0" operator="notEqual">
      <formula>0.05</formula>
    </cfRule>
  </conditionalFormatting>
  <dataValidations count="1">
    <dataValidation type="list" allowBlank="1" showInputMessage="1" showErrorMessage="1" sqref="B14 B16 B20 B23 B26 B28 B30 B32">
      <formula1>Code</formula1>
    </dataValidation>
  </dataValidations>
  <printOptions horizontalCentered="1"/>
  <pageMargins left="0.25" right="0.25" top="0.5" bottom="0.25" header="0" footer="0"/>
  <pageSetup cellComments="asDisplayed" fitToHeight="0" fitToWidth="1" horizontalDpi="600" verticalDpi="600" orientation="landscape" scale="61" r:id="rId3"/>
  <headerFooter alignWithMargins="0">
    <oddHeader>&amp;LOriginal Contract Line Items&amp;CPage &amp;P of &amp;N&amp;RDate Printed:  &amp;D</oddHead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32"/>
  <sheetViews>
    <sheetView showGridLines="0" showRowColHeaders="0" zoomScale="89" zoomScaleNormal="89" zoomScalePageLayoutView="0" workbookViewId="0" topLeftCell="A1">
      <selection activeCell="A1" sqref="A1"/>
    </sheetView>
  </sheetViews>
  <sheetFormatPr defaultColWidth="9.140625" defaultRowHeight="12" customHeight="1"/>
  <cols>
    <col min="1" max="1" width="7.7109375" style="2" customWidth="1"/>
    <col min="2" max="2" width="29.421875" style="1" customWidth="1"/>
    <col min="3" max="3" width="16.421875" style="1" customWidth="1"/>
    <col min="4" max="6" width="16.140625" style="1" customWidth="1"/>
    <col min="7" max="8" width="11.8515625" style="1" customWidth="1"/>
    <col min="9" max="9" width="13.7109375" style="1" customWidth="1"/>
    <col min="10" max="10" width="22.140625" style="1" customWidth="1"/>
    <col min="11" max="15" width="3.57421875" style="1" customWidth="1"/>
    <col min="16" max="16" width="15.28125" style="1" customWidth="1"/>
    <col min="17" max="16384" width="9.140625" style="1" customWidth="1"/>
  </cols>
  <sheetData>
    <row r="1" spans="1:7" ht="12" customHeight="1">
      <c r="A1" s="58"/>
      <c r="B1" s="32"/>
      <c r="C1" s="32"/>
      <c r="D1" s="32"/>
      <c r="E1" s="32"/>
      <c r="F1" s="32"/>
      <c r="G1" s="32"/>
    </row>
    <row r="2" spans="1:7" ht="30" customHeight="1">
      <c r="A2" s="58"/>
      <c r="B2" s="413" t="s">
        <v>193</v>
      </c>
      <c r="C2" s="413"/>
      <c r="D2" s="413"/>
      <c r="E2" s="413"/>
      <c r="F2" s="413"/>
      <c r="G2" s="32"/>
    </row>
    <row r="3" spans="1:7" ht="15" customHeight="1">
      <c r="A3" s="58"/>
      <c r="B3" s="32"/>
      <c r="C3" s="32"/>
      <c r="D3" s="32"/>
      <c r="E3" s="32"/>
      <c r="F3" s="32"/>
      <c r="G3" s="32"/>
    </row>
    <row r="4" spans="1:7" ht="15" customHeight="1">
      <c r="A4" s="58"/>
      <c r="B4" s="32" t="s">
        <v>93</v>
      </c>
      <c r="C4" s="32"/>
      <c r="D4" s="32"/>
      <c r="E4" s="32"/>
      <c r="F4" s="32"/>
      <c r="G4" s="32"/>
    </row>
    <row r="5" spans="1:7" ht="15" customHeight="1">
      <c r="A5" s="58"/>
      <c r="B5" s="32" t="s">
        <v>94</v>
      </c>
      <c r="D5" s="32"/>
      <c r="E5" s="32"/>
      <c r="F5" s="32"/>
      <c r="G5" s="32"/>
    </row>
    <row r="6" spans="1:7" ht="15" customHeight="1">
      <c r="A6" s="58"/>
      <c r="B6" s="32"/>
      <c r="D6" s="32"/>
      <c r="E6" s="32"/>
      <c r="F6" s="32"/>
      <c r="G6" s="32"/>
    </row>
    <row r="7" spans="1:7" ht="15" customHeight="1">
      <c r="A7" s="58"/>
      <c r="B7" s="32"/>
      <c r="D7" s="32"/>
      <c r="E7" s="32"/>
      <c r="F7" s="32"/>
      <c r="G7" s="32"/>
    </row>
    <row r="8" spans="1:7" ht="15" customHeight="1">
      <c r="A8" s="58"/>
      <c r="B8" s="32"/>
      <c r="D8" s="32"/>
      <c r="E8" s="32"/>
      <c r="F8" s="32"/>
      <c r="G8" s="32"/>
    </row>
    <row r="9" spans="1:7" ht="15" customHeight="1">
      <c r="A9" s="58"/>
      <c r="B9" s="32"/>
      <c r="D9" s="32"/>
      <c r="E9" s="32"/>
      <c r="F9" s="32"/>
      <c r="G9" s="32"/>
    </row>
    <row r="10" spans="1:7" ht="15" customHeight="1">
      <c r="A10" s="58"/>
      <c r="B10" s="32"/>
      <c r="D10" s="32"/>
      <c r="E10" s="32"/>
      <c r="F10" s="32"/>
      <c r="G10" s="32"/>
    </row>
    <row r="11" spans="1:12" ht="12" customHeight="1" thickBot="1">
      <c r="A11" s="3"/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</row>
    <row r="12" spans="1:16" ht="12" customHeight="1" thickBot="1">
      <c r="A12" s="6"/>
      <c r="B12" s="278"/>
      <c r="C12" s="280"/>
      <c r="D12" s="276"/>
      <c r="E12" s="7" t="s">
        <v>38</v>
      </c>
      <c r="F12" s="277"/>
      <c r="G12" s="280"/>
      <c r="H12" s="281"/>
      <c r="I12" s="281"/>
      <c r="J12" s="280"/>
      <c r="K12" s="282"/>
      <c r="L12" s="282"/>
      <c r="M12" s="282"/>
      <c r="N12" s="282"/>
      <c r="O12" s="282"/>
      <c r="P12" s="312"/>
    </row>
    <row r="13" spans="1:16" ht="54" customHeight="1" thickBot="1" thickTop="1">
      <c r="A13" s="313" t="s">
        <v>392</v>
      </c>
      <c r="B13" s="314" t="s">
        <v>390</v>
      </c>
      <c r="C13" s="315" t="s">
        <v>393</v>
      </c>
      <c r="D13" s="316" t="s">
        <v>395</v>
      </c>
      <c r="E13" s="316" t="s">
        <v>394</v>
      </c>
      <c r="F13" s="316" t="s">
        <v>396</v>
      </c>
      <c r="G13" s="314" t="s">
        <v>387</v>
      </c>
      <c r="H13" s="317" t="s">
        <v>388</v>
      </c>
      <c r="I13" s="317" t="s">
        <v>389</v>
      </c>
      <c r="J13" s="315" t="s">
        <v>385</v>
      </c>
      <c r="K13" s="318" t="s">
        <v>378</v>
      </c>
      <c r="L13" s="318" t="s">
        <v>379</v>
      </c>
      <c r="M13" s="318" t="s">
        <v>380</v>
      </c>
      <c r="N13" s="318" t="s">
        <v>381</v>
      </c>
      <c r="O13" s="318" t="s">
        <v>382</v>
      </c>
      <c r="P13" s="319" t="s">
        <v>386</v>
      </c>
    </row>
    <row r="14" spans="1:16" ht="24.75" customHeight="1">
      <c r="A14" s="350">
        <v>1</v>
      </c>
      <c r="B14" s="14" t="s">
        <v>124</v>
      </c>
      <c r="C14" s="15">
        <v>10000</v>
      </c>
      <c r="D14" s="334">
        <v>0</v>
      </c>
      <c r="E14" s="334">
        <f>+F14-D14</f>
        <v>0</v>
      </c>
      <c r="F14" s="334">
        <f>ROUND(+C14*G14,2)</f>
        <v>0</v>
      </c>
      <c r="G14" s="335">
        <v>0</v>
      </c>
      <c r="H14" s="336">
        <v>0.05</v>
      </c>
      <c r="I14" s="334">
        <f>F14*H14</f>
        <v>0</v>
      </c>
      <c r="J14" s="337"/>
      <c r="K14" s="338" t="s">
        <v>48</v>
      </c>
      <c r="L14" s="339" t="s">
        <v>48</v>
      </c>
      <c r="M14" s="339" t="s">
        <v>48</v>
      </c>
      <c r="N14" s="339" t="s">
        <v>48</v>
      </c>
      <c r="O14" s="340" t="s">
        <v>48</v>
      </c>
      <c r="P14" s="341"/>
    </row>
    <row r="15" spans="1:12" ht="25.5" customHeight="1" thickBot="1">
      <c r="A15" s="59"/>
      <c r="B15" s="490" t="s">
        <v>127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</row>
    <row r="16" spans="1:16" ht="25.5" customHeight="1" thickBot="1">
      <c r="A16" s="351" t="s">
        <v>122</v>
      </c>
      <c r="B16" s="14" t="s">
        <v>125</v>
      </c>
      <c r="C16" s="17">
        <v>6000</v>
      </c>
      <c r="D16" s="334">
        <v>0</v>
      </c>
      <c r="E16" s="334">
        <f>+F16-D16</f>
        <v>0</v>
      </c>
      <c r="F16" s="334">
        <f>ROUND(+C16*G16,2)</f>
        <v>0</v>
      </c>
      <c r="G16" s="335">
        <v>0</v>
      </c>
      <c r="H16" s="336">
        <v>0.05</v>
      </c>
      <c r="I16" s="334">
        <f>F16*H16</f>
        <v>0</v>
      </c>
      <c r="J16" s="337"/>
      <c r="K16" s="338" t="s">
        <v>48</v>
      </c>
      <c r="L16" s="339" t="s">
        <v>48</v>
      </c>
      <c r="M16" s="339" t="s">
        <v>48</v>
      </c>
      <c r="N16" s="339" t="s">
        <v>48</v>
      </c>
      <c r="O16" s="340" t="s">
        <v>48</v>
      </c>
      <c r="P16" s="341"/>
    </row>
    <row r="17" spans="1:16" ht="25.5" customHeight="1">
      <c r="A17" s="350" t="s">
        <v>123</v>
      </c>
      <c r="B17" s="14" t="s">
        <v>126</v>
      </c>
      <c r="C17" s="17">
        <v>4000</v>
      </c>
      <c r="D17" s="334">
        <v>0</v>
      </c>
      <c r="E17" s="334">
        <f>+F17-D17</f>
        <v>0</v>
      </c>
      <c r="F17" s="334">
        <f>ROUND(+C17*G17,2)</f>
        <v>0</v>
      </c>
      <c r="G17" s="335">
        <v>0</v>
      </c>
      <c r="H17" s="336">
        <v>0.05</v>
      </c>
      <c r="I17" s="334">
        <f>F17*H17</f>
        <v>0</v>
      </c>
      <c r="J17" s="337"/>
      <c r="K17" s="338" t="s">
        <v>48</v>
      </c>
      <c r="L17" s="339" t="s">
        <v>48</v>
      </c>
      <c r="M17" s="339" t="s">
        <v>48</v>
      </c>
      <c r="N17" s="339" t="s">
        <v>48</v>
      </c>
      <c r="O17" s="340" t="s">
        <v>48</v>
      </c>
      <c r="P17" s="341"/>
    </row>
    <row r="18" spans="1:12" ht="25.5" customHeight="1" thickBot="1">
      <c r="A18" s="59"/>
      <c r="B18" s="490" t="s">
        <v>131</v>
      </c>
      <c r="C18" s="490"/>
      <c r="D18" s="490"/>
      <c r="E18" s="490"/>
      <c r="F18" s="490"/>
      <c r="G18" s="490"/>
      <c r="H18" s="490"/>
      <c r="I18" s="490"/>
      <c r="J18" s="490"/>
      <c r="K18" s="490"/>
      <c r="L18" s="490"/>
    </row>
    <row r="19" spans="1:16" ht="25.5" customHeight="1">
      <c r="A19" s="65">
        <v>3</v>
      </c>
      <c r="B19" s="342" t="s">
        <v>69</v>
      </c>
      <c r="C19" s="17">
        <v>0</v>
      </c>
      <c r="D19" s="334">
        <v>0</v>
      </c>
      <c r="E19" s="334">
        <f>+F19-D19</f>
        <v>0</v>
      </c>
      <c r="F19" s="334">
        <f>ROUND(+C19*G19,2)</f>
        <v>0</v>
      </c>
      <c r="G19" s="335">
        <v>0</v>
      </c>
      <c r="H19" s="336">
        <v>0.05</v>
      </c>
      <c r="I19" s="334">
        <f>F19*H19</f>
        <v>0</v>
      </c>
      <c r="J19" s="337"/>
      <c r="K19" s="338" t="s">
        <v>48</v>
      </c>
      <c r="L19" s="339" t="s">
        <v>48</v>
      </c>
      <c r="M19" s="339" t="s">
        <v>48</v>
      </c>
      <c r="N19" s="339" t="s">
        <v>48</v>
      </c>
      <c r="O19" s="340" t="s">
        <v>48</v>
      </c>
      <c r="P19" s="341"/>
    </row>
    <row r="20" spans="1:12" ht="25.5" customHeight="1">
      <c r="A20" s="59"/>
      <c r="B20" s="485" t="s">
        <v>128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</row>
    <row r="21" spans="1:12" ht="25.5" customHeight="1" thickBot="1">
      <c r="A21" s="59"/>
      <c r="B21" s="68"/>
      <c r="C21" s="491" t="s">
        <v>377</v>
      </c>
      <c r="D21" s="491"/>
      <c r="E21" s="491"/>
      <c r="F21" s="491"/>
      <c r="G21" s="491"/>
      <c r="H21" s="491"/>
      <c r="I21" s="491"/>
      <c r="J21" s="491"/>
      <c r="K21" s="491"/>
      <c r="L21" s="491"/>
    </row>
    <row r="22" spans="1:16" ht="25.5" customHeight="1" thickBot="1">
      <c r="A22" s="65" t="s">
        <v>129</v>
      </c>
      <c r="B22" s="342" t="s">
        <v>71</v>
      </c>
      <c r="C22" s="17">
        <v>0</v>
      </c>
      <c r="D22" s="334">
        <v>0</v>
      </c>
      <c r="E22" s="334">
        <f>+F22-D22</f>
        <v>0</v>
      </c>
      <c r="F22" s="334">
        <f>ROUND(+C22*G22,2)</f>
        <v>0</v>
      </c>
      <c r="G22" s="335">
        <v>0</v>
      </c>
      <c r="H22" s="336">
        <v>0.05</v>
      </c>
      <c r="I22" s="334">
        <f>F22*H22</f>
        <v>0</v>
      </c>
      <c r="J22" s="337"/>
      <c r="K22" s="338" t="s">
        <v>48</v>
      </c>
      <c r="L22" s="339" t="s">
        <v>48</v>
      </c>
      <c r="M22" s="339" t="s">
        <v>48</v>
      </c>
      <c r="N22" s="339" t="s">
        <v>48</v>
      </c>
      <c r="O22" s="340" t="s">
        <v>48</v>
      </c>
      <c r="P22" s="341"/>
    </row>
    <row r="23" spans="1:16" ht="25.5" customHeight="1">
      <c r="A23" s="65" t="s">
        <v>130</v>
      </c>
      <c r="B23" s="342" t="s">
        <v>72</v>
      </c>
      <c r="C23" s="17">
        <v>0</v>
      </c>
      <c r="D23" s="334">
        <v>0</v>
      </c>
      <c r="E23" s="334">
        <f>+F23-D23</f>
        <v>0</v>
      </c>
      <c r="F23" s="334">
        <f>ROUND(+C23*G23,2)</f>
        <v>0</v>
      </c>
      <c r="G23" s="335">
        <v>0</v>
      </c>
      <c r="H23" s="336">
        <v>0.05</v>
      </c>
      <c r="I23" s="334">
        <f>F23*H23</f>
        <v>0</v>
      </c>
      <c r="J23" s="337"/>
      <c r="K23" s="338" t="s">
        <v>48</v>
      </c>
      <c r="L23" s="339" t="s">
        <v>48</v>
      </c>
      <c r="M23" s="339" t="s">
        <v>48</v>
      </c>
      <c r="N23" s="339" t="s">
        <v>48</v>
      </c>
      <c r="O23" s="340" t="s">
        <v>48</v>
      </c>
      <c r="P23" s="341"/>
    </row>
    <row r="24" spans="1:12" ht="25.5" customHeight="1" thickBot="1">
      <c r="A24" s="60"/>
      <c r="B24" s="61"/>
      <c r="C24" s="62"/>
      <c r="D24" s="486" t="s">
        <v>132</v>
      </c>
      <c r="E24" s="486"/>
      <c r="F24" s="486"/>
      <c r="G24" s="486"/>
      <c r="H24" s="486"/>
      <c r="I24" s="486"/>
      <c r="J24" s="486"/>
      <c r="K24" s="486"/>
      <c r="L24" s="486"/>
    </row>
    <row r="25" spans="1:16" ht="25.5" customHeight="1">
      <c r="A25" s="66" t="s">
        <v>159</v>
      </c>
      <c r="B25" s="16" t="s">
        <v>71</v>
      </c>
      <c r="C25" s="67">
        <v>5675</v>
      </c>
      <c r="D25" s="334">
        <v>0</v>
      </c>
      <c r="E25" s="334">
        <f>+F25-D25</f>
        <v>0</v>
      </c>
      <c r="F25" s="334">
        <f>ROUND(+C25*G25,2)</f>
        <v>0</v>
      </c>
      <c r="G25" s="335">
        <v>0</v>
      </c>
      <c r="H25" s="336">
        <v>0.05</v>
      </c>
      <c r="I25" s="334">
        <f>F25*H25</f>
        <v>0</v>
      </c>
      <c r="J25" s="337"/>
      <c r="K25" s="338" t="s">
        <v>48</v>
      </c>
      <c r="L25" s="339" t="s">
        <v>48</v>
      </c>
      <c r="M25" s="339" t="s">
        <v>48</v>
      </c>
      <c r="N25" s="339" t="s">
        <v>48</v>
      </c>
      <c r="O25" s="340" t="s">
        <v>48</v>
      </c>
      <c r="P25" s="341"/>
    </row>
    <row r="26" spans="1:12" ht="25.5" customHeight="1" thickBot="1">
      <c r="A26" s="479" t="s">
        <v>406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</row>
    <row r="27" spans="1:16" ht="25.5" customHeight="1">
      <c r="A27" s="66">
        <v>6.1</v>
      </c>
      <c r="B27" s="14" t="s">
        <v>79</v>
      </c>
      <c r="C27" s="15">
        <v>30000</v>
      </c>
      <c r="D27" s="334">
        <v>0</v>
      </c>
      <c r="E27" s="334">
        <f>+F27-D27</f>
        <v>0</v>
      </c>
      <c r="F27" s="334">
        <f>ROUND(+C27*G27,2)</f>
        <v>0</v>
      </c>
      <c r="G27" s="335">
        <v>0</v>
      </c>
      <c r="H27" s="336">
        <v>0.05</v>
      </c>
      <c r="I27" s="334">
        <f>F27*H27</f>
        <v>0</v>
      </c>
      <c r="J27" s="337"/>
      <c r="K27" s="338" t="s">
        <v>48</v>
      </c>
      <c r="L27" s="339" t="s">
        <v>48</v>
      </c>
      <c r="M27" s="339" t="s">
        <v>48</v>
      </c>
      <c r="N27" s="339" t="s">
        <v>48</v>
      </c>
      <c r="O27" s="340" t="s">
        <v>48</v>
      </c>
      <c r="P27" s="341"/>
    </row>
    <row r="28" spans="1:12" ht="25.5" customHeight="1" thickBot="1">
      <c r="A28" s="492" t="s">
        <v>78</v>
      </c>
      <c r="B28" s="492"/>
      <c r="C28" s="492"/>
      <c r="D28" s="492"/>
      <c r="E28" s="492"/>
      <c r="F28" s="492"/>
      <c r="G28" s="63"/>
      <c r="H28" s="61"/>
      <c r="I28" s="61"/>
      <c r="J28" s="61"/>
      <c r="K28" s="61"/>
      <c r="L28" s="64"/>
    </row>
    <row r="29" spans="1:16" ht="25.5" customHeight="1">
      <c r="A29" s="66">
        <v>6.2</v>
      </c>
      <c r="B29" s="14" t="s">
        <v>80</v>
      </c>
      <c r="C29" s="15">
        <v>50000</v>
      </c>
      <c r="D29" s="334">
        <v>0</v>
      </c>
      <c r="E29" s="334">
        <f>+F29-D29</f>
        <v>37500</v>
      </c>
      <c r="F29" s="334">
        <f>ROUND(+C29*G29,2)</f>
        <v>37500</v>
      </c>
      <c r="G29" s="335">
        <v>0.75</v>
      </c>
      <c r="H29" s="336">
        <v>0.05</v>
      </c>
      <c r="I29" s="334">
        <f>F29*H29</f>
        <v>1875</v>
      </c>
      <c r="J29" s="337"/>
      <c r="K29" s="338" t="s">
        <v>48</v>
      </c>
      <c r="L29" s="339" t="s">
        <v>48</v>
      </c>
      <c r="M29" s="339" t="s">
        <v>48</v>
      </c>
      <c r="N29" s="339" t="s">
        <v>48</v>
      </c>
      <c r="O29" s="340" t="s">
        <v>48</v>
      </c>
      <c r="P29" s="341"/>
    </row>
    <row r="30" spans="1:12" ht="25.5" customHeight="1">
      <c r="A30" s="490" t="s">
        <v>84</v>
      </c>
      <c r="B30" s="490"/>
      <c r="C30" s="490"/>
      <c r="D30" s="490"/>
      <c r="E30" s="490"/>
      <c r="F30" s="490"/>
      <c r="G30" s="490"/>
      <c r="H30" s="490"/>
      <c r="I30" s="61"/>
      <c r="J30" s="61"/>
      <c r="K30" s="61"/>
      <c r="L30" s="64"/>
    </row>
    <row r="31" spans="1:16" ht="25.5" customHeight="1">
      <c r="A31" s="66">
        <v>6.3</v>
      </c>
      <c r="B31" s="14" t="s">
        <v>81</v>
      </c>
      <c r="C31" s="15">
        <v>30000</v>
      </c>
      <c r="D31" s="13">
        <v>10000</v>
      </c>
      <c r="E31" s="13">
        <f>+F31-D31</f>
        <v>20000</v>
      </c>
      <c r="F31" s="13">
        <f>+C31*G31</f>
        <v>30000</v>
      </c>
      <c r="G31" s="18">
        <v>1</v>
      </c>
      <c r="H31" s="325">
        <v>0.05</v>
      </c>
      <c r="I31" s="324">
        <f>F31*H31</f>
        <v>1500</v>
      </c>
      <c r="J31" s="320" t="s">
        <v>82</v>
      </c>
      <c r="K31" s="326" t="s">
        <v>48</v>
      </c>
      <c r="L31" s="326" t="s">
        <v>48</v>
      </c>
      <c r="M31" s="326" t="s">
        <v>48</v>
      </c>
      <c r="N31" s="326" t="s">
        <v>48</v>
      </c>
      <c r="O31" s="326" t="s">
        <v>48</v>
      </c>
      <c r="P31" s="349" t="s">
        <v>83</v>
      </c>
    </row>
    <row r="32" spans="1:12" ht="25.5" customHeight="1">
      <c r="A32" s="485" t="s">
        <v>90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</row>
  </sheetData>
  <sheetProtection password="CC44" sheet="1" objects="1" scenarios="1"/>
  <mergeCells count="10">
    <mergeCell ref="A32:L32"/>
    <mergeCell ref="A30:H30"/>
    <mergeCell ref="B20:L20"/>
    <mergeCell ref="D24:L24"/>
    <mergeCell ref="B2:F2"/>
    <mergeCell ref="A26:L26"/>
    <mergeCell ref="C21:L21"/>
    <mergeCell ref="A28:F28"/>
    <mergeCell ref="B15:L15"/>
    <mergeCell ref="B18:L18"/>
  </mergeCells>
  <conditionalFormatting sqref="H14">
    <cfRule type="cellIs" priority="9" dxfId="0" operator="notEqual">
      <formula>0.05</formula>
    </cfRule>
  </conditionalFormatting>
  <conditionalFormatting sqref="H16:H17">
    <cfRule type="cellIs" priority="8" dxfId="0" operator="notEqual">
      <formula>0.05</formula>
    </cfRule>
  </conditionalFormatting>
  <conditionalFormatting sqref="H31">
    <cfRule type="cellIs" priority="1" dxfId="0" operator="notEqual">
      <formula>0.05</formula>
    </cfRule>
  </conditionalFormatting>
  <conditionalFormatting sqref="H19">
    <cfRule type="cellIs" priority="7" dxfId="0" operator="notEqual">
      <formula>0.05</formula>
    </cfRule>
  </conditionalFormatting>
  <conditionalFormatting sqref="H22">
    <cfRule type="cellIs" priority="6" dxfId="0" operator="notEqual">
      <formula>0.05</formula>
    </cfRule>
  </conditionalFormatting>
  <conditionalFormatting sqref="H23">
    <cfRule type="cellIs" priority="5" dxfId="0" operator="notEqual">
      <formula>0.05</formula>
    </cfRule>
  </conditionalFormatting>
  <conditionalFormatting sqref="H25">
    <cfRule type="cellIs" priority="4" dxfId="0" operator="notEqual">
      <formula>0.05</formula>
    </cfRule>
  </conditionalFormatting>
  <conditionalFormatting sqref="H27">
    <cfRule type="cellIs" priority="3" dxfId="0" operator="notEqual">
      <formula>0.05</formula>
    </cfRule>
  </conditionalFormatting>
  <conditionalFormatting sqref="H29">
    <cfRule type="cellIs" priority="2" dxfId="0" operator="notEqual">
      <formula>0.05</formula>
    </cfRule>
  </conditionalFormatting>
  <printOptions horizontalCentered="1"/>
  <pageMargins left="0.25" right="0.25" top="0.5" bottom="0.25" header="0" footer="0"/>
  <pageSetup cellComments="asDisplayed" fitToHeight="0" fitToWidth="1" horizontalDpi="600" verticalDpi="600" orientation="landscape" scale="70" r:id="rId3"/>
  <headerFooter alignWithMargins="0">
    <oddHeader>&amp;LOriginal Contract Line Items&amp;CPage &amp;P of &amp;N&amp;RDate Printed:  &amp;D</oddHead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A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6</v>
      </c>
    </row>
    <row r="6" ht="12.75">
      <c r="A6" t="s">
        <v>12</v>
      </c>
    </row>
    <row r="7" ht="12.75">
      <c r="A7" t="s">
        <v>11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35</v>
      </c>
    </row>
    <row r="21" ht="12.75">
      <c r="A21" t="s">
        <v>34</v>
      </c>
    </row>
    <row r="22" ht="12.75">
      <c r="A22" t="s">
        <v>33</v>
      </c>
    </row>
    <row r="23" ht="12.75">
      <c r="A23" t="s">
        <v>32</v>
      </c>
    </row>
    <row r="24" ht="12.75">
      <c r="A24" t="s">
        <v>31</v>
      </c>
    </row>
    <row r="25" ht="12.75">
      <c r="A25" t="s">
        <v>30</v>
      </c>
    </row>
    <row r="26" ht="12.75">
      <c r="A26" t="s">
        <v>29</v>
      </c>
    </row>
    <row r="27" ht="12.75">
      <c r="A27" t="s">
        <v>28</v>
      </c>
    </row>
    <row r="28" ht="12.75">
      <c r="A28" t="s">
        <v>27</v>
      </c>
    </row>
    <row r="29" ht="12.75">
      <c r="A29" t="s">
        <v>26</v>
      </c>
    </row>
    <row r="30" ht="12.75">
      <c r="A30" t="s">
        <v>25</v>
      </c>
    </row>
    <row r="31" ht="12.75">
      <c r="A31" t="s">
        <v>36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D9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32.28125" style="0" customWidth="1"/>
    <col min="3" max="3" width="29.28125" style="0" customWidth="1"/>
    <col min="4" max="4" width="50.140625" style="0" customWidth="1"/>
  </cols>
  <sheetData>
    <row r="1" ht="12.75">
      <c r="A1" s="268"/>
    </row>
    <row r="2" ht="15.75">
      <c r="B2" s="248" t="s">
        <v>336</v>
      </c>
    </row>
    <row r="4" spans="2:4" ht="12.75">
      <c r="B4" s="493" t="s">
        <v>350</v>
      </c>
      <c r="C4" s="494"/>
      <c r="D4" s="494"/>
    </row>
    <row r="5" spans="2:4" ht="14.25" customHeight="1">
      <c r="B5" s="494"/>
      <c r="C5" s="494"/>
      <c r="D5" s="494"/>
    </row>
    <row r="6" spans="2:4" ht="12.75">
      <c r="B6" s="494"/>
      <c r="C6" s="494"/>
      <c r="D6" s="494"/>
    </row>
    <row r="7" spans="2:4" ht="12.75">
      <c r="B7" s="233" t="s">
        <v>337</v>
      </c>
      <c r="C7" s="232"/>
      <c r="D7" s="232"/>
    </row>
    <row r="8" ht="13.5" thickBot="1"/>
    <row r="9" spans="1:4" ht="15.75">
      <c r="A9" s="218"/>
      <c r="B9" s="242" t="s">
        <v>332</v>
      </c>
      <c r="C9" s="243" t="s">
        <v>333</v>
      </c>
      <c r="D9" s="244" t="s">
        <v>334</v>
      </c>
    </row>
    <row r="10" spans="2:4" s="218" customFormat="1" ht="16.5" thickBot="1">
      <c r="B10" s="245"/>
      <c r="C10" s="246"/>
      <c r="D10" s="247" t="s">
        <v>222</v>
      </c>
    </row>
    <row r="11" spans="2:4" ht="12.75">
      <c r="B11" s="228" t="s">
        <v>325</v>
      </c>
      <c r="C11" s="240" t="s">
        <v>303</v>
      </c>
      <c r="D11" s="241" t="s">
        <v>223</v>
      </c>
    </row>
    <row r="12" spans="2:4" ht="12.75">
      <c r="B12" s="229"/>
      <c r="C12" s="237"/>
      <c r="D12" s="234" t="s">
        <v>224</v>
      </c>
    </row>
    <row r="13" spans="2:4" ht="12.75">
      <c r="B13" s="229"/>
      <c r="C13" s="238"/>
      <c r="D13" s="234" t="s">
        <v>225</v>
      </c>
    </row>
    <row r="14" spans="2:4" ht="12.75">
      <c r="B14" s="229"/>
      <c r="C14" s="237" t="s">
        <v>304</v>
      </c>
      <c r="D14" s="234" t="s">
        <v>226</v>
      </c>
    </row>
    <row r="15" spans="2:4" ht="13.5" thickBot="1">
      <c r="B15" s="227"/>
      <c r="C15" s="239"/>
      <c r="D15" s="235" t="s">
        <v>227</v>
      </c>
    </row>
    <row r="16" spans="2:4" ht="12.75">
      <c r="B16" s="228" t="s">
        <v>326</v>
      </c>
      <c r="C16" s="240" t="s">
        <v>305</v>
      </c>
      <c r="D16" s="241" t="s">
        <v>228</v>
      </c>
    </row>
    <row r="17" spans="2:4" ht="12.75">
      <c r="B17" s="229"/>
      <c r="C17" s="238"/>
      <c r="D17" s="234" t="s">
        <v>229</v>
      </c>
    </row>
    <row r="18" spans="2:4" ht="12.75">
      <c r="B18" s="229"/>
      <c r="C18" s="236" t="s">
        <v>306</v>
      </c>
      <c r="D18" s="234" t="s">
        <v>230</v>
      </c>
    </row>
    <row r="19" spans="2:4" ht="12.75">
      <c r="B19" s="229"/>
      <c r="C19" s="237"/>
      <c r="D19" s="234" t="s">
        <v>231</v>
      </c>
    </row>
    <row r="20" spans="2:4" ht="12.75">
      <c r="B20" s="229"/>
      <c r="C20" s="238"/>
      <c r="D20" s="234" t="s">
        <v>232</v>
      </c>
    </row>
    <row r="21" spans="2:4" ht="12.75">
      <c r="B21" s="229"/>
      <c r="C21" s="237" t="s">
        <v>307</v>
      </c>
      <c r="D21" s="234" t="s">
        <v>233</v>
      </c>
    </row>
    <row r="22" spans="2:4" ht="13.5" thickBot="1">
      <c r="B22" s="227"/>
      <c r="C22" s="239"/>
      <c r="D22" s="235" t="s">
        <v>234</v>
      </c>
    </row>
    <row r="23" spans="2:4" ht="12.75">
      <c r="B23" s="228" t="s">
        <v>327</v>
      </c>
      <c r="C23" s="240" t="s">
        <v>308</v>
      </c>
      <c r="D23" s="241" t="s">
        <v>235</v>
      </c>
    </row>
    <row r="24" spans="2:4" ht="12.75">
      <c r="B24" s="229"/>
      <c r="C24" s="237"/>
      <c r="D24" s="234" t="s">
        <v>236</v>
      </c>
    </row>
    <row r="25" spans="2:4" ht="12.75">
      <c r="B25" s="229"/>
      <c r="C25" s="238"/>
      <c r="D25" s="234" t="s">
        <v>237</v>
      </c>
    </row>
    <row r="26" spans="2:4" ht="12.75">
      <c r="B26" s="229"/>
      <c r="C26" s="236" t="s">
        <v>309</v>
      </c>
      <c r="D26" s="234" t="s">
        <v>238</v>
      </c>
    </row>
    <row r="27" spans="2:4" ht="12.75">
      <c r="B27" s="229"/>
      <c r="C27" s="238"/>
      <c r="D27" s="234" t="s">
        <v>239</v>
      </c>
    </row>
    <row r="28" spans="2:4" ht="12.75">
      <c r="B28" s="229"/>
      <c r="C28" s="237" t="s">
        <v>310</v>
      </c>
      <c r="D28" s="234" t="s">
        <v>240</v>
      </c>
    </row>
    <row r="29" spans="2:4" ht="12.75">
      <c r="B29" s="229"/>
      <c r="C29" s="237"/>
      <c r="D29" s="234" t="s">
        <v>241</v>
      </c>
    </row>
    <row r="30" spans="2:4" ht="13.5" thickBot="1">
      <c r="B30" s="227"/>
      <c r="C30" s="239"/>
      <c r="D30" s="235" t="s">
        <v>242</v>
      </c>
    </row>
    <row r="31" spans="2:4" ht="12.75">
      <c r="B31" s="228" t="s">
        <v>328</v>
      </c>
      <c r="C31" s="240" t="s">
        <v>311</v>
      </c>
      <c r="D31" s="241" t="s">
        <v>243</v>
      </c>
    </row>
    <row r="32" spans="2:4" ht="12.75">
      <c r="B32" s="229"/>
      <c r="C32" s="237"/>
      <c r="D32" s="234" t="s">
        <v>244</v>
      </c>
    </row>
    <row r="33" spans="2:4" ht="12.75">
      <c r="B33" s="229"/>
      <c r="C33" s="238"/>
      <c r="D33" s="234" t="s">
        <v>245</v>
      </c>
    </row>
    <row r="34" spans="2:4" ht="12.75">
      <c r="B34" s="229"/>
      <c r="C34" s="236" t="s">
        <v>312</v>
      </c>
      <c r="D34" s="234" t="s">
        <v>246</v>
      </c>
    </row>
    <row r="35" spans="2:4" ht="12.75">
      <c r="B35" s="229"/>
      <c r="C35" s="237"/>
      <c r="D35" s="234" t="s">
        <v>247</v>
      </c>
    </row>
    <row r="36" spans="2:4" ht="12.75">
      <c r="B36" s="229"/>
      <c r="C36" s="237"/>
      <c r="D36" s="234" t="s">
        <v>248</v>
      </c>
    </row>
    <row r="37" spans="2:4" ht="12.75">
      <c r="B37" s="229"/>
      <c r="C37" s="237"/>
      <c r="D37" s="234" t="s">
        <v>249</v>
      </c>
    </row>
    <row r="38" spans="2:4" ht="12.75">
      <c r="B38" s="229"/>
      <c r="C38" s="238"/>
      <c r="D38" s="234" t="s">
        <v>250</v>
      </c>
    </row>
    <row r="39" spans="2:4" ht="12.75">
      <c r="B39" s="229"/>
      <c r="C39" s="236" t="s">
        <v>313</v>
      </c>
      <c r="D39" s="234" t="s">
        <v>251</v>
      </c>
    </row>
    <row r="40" spans="2:4" ht="12.75">
      <c r="B40" s="229"/>
      <c r="C40" s="237"/>
      <c r="D40" s="234" t="s">
        <v>252</v>
      </c>
    </row>
    <row r="41" spans="2:4" ht="12.75">
      <c r="B41" s="229"/>
      <c r="C41" s="237"/>
      <c r="D41" s="234" t="s">
        <v>253</v>
      </c>
    </row>
    <row r="42" spans="2:4" ht="12.75">
      <c r="B42" s="229"/>
      <c r="C42" s="237"/>
      <c r="D42" s="234" t="s">
        <v>254</v>
      </c>
    </row>
    <row r="43" spans="2:4" ht="12.75">
      <c r="B43" s="229"/>
      <c r="C43" s="237"/>
      <c r="D43" s="234" t="s">
        <v>255</v>
      </c>
    </row>
    <row r="44" spans="2:4" ht="12.75">
      <c r="B44" s="229"/>
      <c r="C44" s="237"/>
      <c r="D44" s="234" t="s">
        <v>256</v>
      </c>
    </row>
    <row r="45" spans="2:4" ht="12.75">
      <c r="B45" s="229"/>
      <c r="C45" s="237"/>
      <c r="D45" s="234" t="s">
        <v>257</v>
      </c>
    </row>
    <row r="46" spans="2:4" ht="12.75">
      <c r="B46" s="229"/>
      <c r="C46" s="238"/>
      <c r="D46" s="234" t="s">
        <v>258</v>
      </c>
    </row>
    <row r="47" spans="2:4" ht="12.75">
      <c r="B47" s="229"/>
      <c r="C47" s="236" t="s">
        <v>314</v>
      </c>
      <c r="D47" s="234" t="s">
        <v>259</v>
      </c>
    </row>
    <row r="48" spans="2:4" ht="12.75">
      <c r="B48" s="229"/>
      <c r="C48" s="237"/>
      <c r="D48" s="234" t="s">
        <v>260</v>
      </c>
    </row>
    <row r="49" spans="2:4" ht="12.75">
      <c r="B49" s="229"/>
      <c r="C49" s="237"/>
      <c r="D49" s="234" t="s">
        <v>261</v>
      </c>
    </row>
    <row r="50" spans="2:4" ht="12.75">
      <c r="B50" s="229"/>
      <c r="C50" s="238"/>
      <c r="D50" s="234" t="s">
        <v>262</v>
      </c>
    </row>
    <row r="51" spans="2:4" ht="12.75">
      <c r="B51" s="229"/>
      <c r="C51" s="237" t="s">
        <v>315</v>
      </c>
      <c r="D51" s="234" t="s">
        <v>263</v>
      </c>
    </row>
    <row r="52" spans="2:4" ht="12.75">
      <c r="B52" s="229"/>
      <c r="C52" s="237"/>
      <c r="D52" s="234" t="s">
        <v>264</v>
      </c>
    </row>
    <row r="53" spans="2:4" ht="12.75">
      <c r="B53" s="229"/>
      <c r="C53" s="237"/>
      <c r="D53" s="234" t="s">
        <v>265</v>
      </c>
    </row>
    <row r="54" spans="2:4" ht="13.5" thickBot="1">
      <c r="B54" s="227"/>
      <c r="C54" s="239"/>
      <c r="D54" s="235" t="s">
        <v>266</v>
      </c>
    </row>
    <row r="55" spans="2:4" ht="12.75">
      <c r="B55" s="228" t="s">
        <v>329</v>
      </c>
      <c r="C55" s="240" t="s">
        <v>316</v>
      </c>
      <c r="D55" s="241" t="s">
        <v>267</v>
      </c>
    </row>
    <row r="56" spans="2:4" ht="12.75">
      <c r="B56" s="229"/>
      <c r="C56" s="237"/>
      <c r="D56" s="234" t="s">
        <v>268</v>
      </c>
    </row>
    <row r="57" spans="2:4" ht="12.75">
      <c r="B57" s="229"/>
      <c r="C57" s="237"/>
      <c r="D57" s="234" t="s">
        <v>269</v>
      </c>
    </row>
    <row r="58" spans="2:4" ht="12.75">
      <c r="B58" s="229"/>
      <c r="C58" s="238"/>
      <c r="D58" s="234" t="s">
        <v>270</v>
      </c>
    </row>
    <row r="59" spans="2:4" ht="12.75">
      <c r="B59" s="229"/>
      <c r="C59" s="237" t="s">
        <v>317</v>
      </c>
      <c r="D59" s="234" t="s">
        <v>271</v>
      </c>
    </row>
    <row r="60" spans="2:4" ht="13.5" thickBot="1">
      <c r="B60" s="227"/>
      <c r="C60" s="239"/>
      <c r="D60" s="235" t="s">
        <v>272</v>
      </c>
    </row>
    <row r="61" spans="2:4" ht="12.75">
      <c r="B61" s="228" t="s">
        <v>330</v>
      </c>
      <c r="C61" s="240" t="s">
        <v>318</v>
      </c>
      <c r="D61" s="241" t="s">
        <v>273</v>
      </c>
    </row>
    <row r="62" spans="2:4" ht="12.75">
      <c r="B62" s="229"/>
      <c r="C62" s="237"/>
      <c r="D62" s="234" t="s">
        <v>274</v>
      </c>
    </row>
    <row r="63" spans="2:4" ht="12.75">
      <c r="B63" s="229"/>
      <c r="C63" s="237"/>
      <c r="D63" s="234" t="s">
        <v>275</v>
      </c>
    </row>
    <row r="64" spans="2:4" ht="12.75">
      <c r="B64" s="229"/>
      <c r="C64" s="237"/>
      <c r="D64" s="234" t="s">
        <v>276</v>
      </c>
    </row>
    <row r="65" spans="2:4" ht="12.75">
      <c r="B65" s="229"/>
      <c r="C65" s="238"/>
      <c r="D65" s="234" t="s">
        <v>277</v>
      </c>
    </row>
    <row r="66" spans="2:4" ht="12.75">
      <c r="B66" s="229"/>
      <c r="C66" s="237" t="s">
        <v>319</v>
      </c>
      <c r="D66" s="234" t="s">
        <v>278</v>
      </c>
    </row>
    <row r="67" spans="2:4" ht="13.5" thickBot="1">
      <c r="B67" s="227"/>
      <c r="C67" s="239"/>
      <c r="D67" s="235" t="s">
        <v>279</v>
      </c>
    </row>
    <row r="68" spans="2:4" ht="12.75">
      <c r="B68" s="228" t="s">
        <v>331</v>
      </c>
      <c r="C68" s="240" t="s">
        <v>320</v>
      </c>
      <c r="D68" s="241" t="s">
        <v>280</v>
      </c>
    </row>
    <row r="69" spans="2:4" ht="12.75">
      <c r="B69" s="229"/>
      <c r="C69" s="237"/>
      <c r="D69" s="234" t="s">
        <v>281</v>
      </c>
    </row>
    <row r="70" spans="2:4" ht="12.75">
      <c r="B70" s="229"/>
      <c r="C70" s="237"/>
      <c r="D70" s="234" t="s">
        <v>282</v>
      </c>
    </row>
    <row r="71" spans="2:4" ht="12.75">
      <c r="B71" s="229"/>
      <c r="C71" s="238"/>
      <c r="D71" s="234" t="s">
        <v>283</v>
      </c>
    </row>
    <row r="72" spans="2:4" ht="12.75">
      <c r="B72" s="229"/>
      <c r="C72" s="236" t="s">
        <v>321</v>
      </c>
      <c r="D72" s="234" t="s">
        <v>284</v>
      </c>
    </row>
    <row r="73" spans="2:4" ht="12.75">
      <c r="B73" s="229"/>
      <c r="C73" s="237"/>
      <c r="D73" s="234" t="s">
        <v>285</v>
      </c>
    </row>
    <row r="74" spans="2:4" ht="12.75">
      <c r="B74" s="229"/>
      <c r="C74" s="237"/>
      <c r="D74" s="234" t="s">
        <v>286</v>
      </c>
    </row>
    <row r="75" spans="2:4" ht="12.75">
      <c r="B75" s="229"/>
      <c r="C75" s="237"/>
      <c r="D75" s="234" t="s">
        <v>287</v>
      </c>
    </row>
    <row r="76" spans="2:4" ht="12.75">
      <c r="B76" s="229"/>
      <c r="C76" s="238"/>
      <c r="D76" s="234" t="s">
        <v>288</v>
      </c>
    </row>
    <row r="77" spans="2:4" ht="12.75">
      <c r="B77" s="229"/>
      <c r="C77" s="236" t="s">
        <v>322</v>
      </c>
      <c r="D77" s="234" t="s">
        <v>289</v>
      </c>
    </row>
    <row r="78" spans="2:4" ht="12.75">
      <c r="B78" s="229"/>
      <c r="C78" s="237"/>
      <c r="D78" s="234" t="s">
        <v>290</v>
      </c>
    </row>
    <row r="79" spans="2:4" ht="12.75">
      <c r="B79" s="229"/>
      <c r="C79" s="237"/>
      <c r="D79" s="234" t="s">
        <v>291</v>
      </c>
    </row>
    <row r="80" spans="2:4" ht="12.75">
      <c r="B80" s="229"/>
      <c r="C80" s="237"/>
      <c r="D80" s="234" t="s">
        <v>292</v>
      </c>
    </row>
    <row r="81" spans="2:4" ht="12.75">
      <c r="B81" s="229"/>
      <c r="C81" s="237"/>
      <c r="D81" s="234" t="s">
        <v>293</v>
      </c>
    </row>
    <row r="82" spans="2:4" ht="12.75">
      <c r="B82" s="229"/>
      <c r="C82" s="237"/>
      <c r="D82" s="234" t="s">
        <v>294</v>
      </c>
    </row>
    <row r="83" spans="2:4" ht="12.75">
      <c r="B83" s="229"/>
      <c r="C83" s="238"/>
      <c r="D83" s="234" t="s">
        <v>295</v>
      </c>
    </row>
    <row r="84" spans="2:4" ht="12.75">
      <c r="B84" s="229"/>
      <c r="C84" s="236" t="s">
        <v>323</v>
      </c>
      <c r="D84" s="234" t="s">
        <v>296</v>
      </c>
    </row>
    <row r="85" spans="2:4" ht="12.75">
      <c r="B85" s="229"/>
      <c r="C85" s="237"/>
      <c r="D85" s="234" t="s">
        <v>297</v>
      </c>
    </row>
    <row r="86" spans="2:4" ht="12.75">
      <c r="B86" s="229"/>
      <c r="C86" s="237"/>
      <c r="D86" s="234" t="s">
        <v>298</v>
      </c>
    </row>
    <row r="87" spans="2:4" ht="12.75">
      <c r="B87" s="229"/>
      <c r="C87" s="238"/>
      <c r="D87" s="234" t="s">
        <v>299</v>
      </c>
    </row>
    <row r="88" spans="2:4" ht="12.75">
      <c r="B88" s="229"/>
      <c r="C88" s="237" t="s">
        <v>324</v>
      </c>
      <c r="D88" s="234" t="s">
        <v>300</v>
      </c>
    </row>
    <row r="89" spans="2:4" ht="13.5" thickBot="1">
      <c r="B89" s="227"/>
      <c r="C89" s="239"/>
      <c r="D89" s="235" t="s">
        <v>301</v>
      </c>
    </row>
    <row r="90" spans="1:4" ht="12.75">
      <c r="A90" t="s">
        <v>346</v>
      </c>
      <c r="B90" s="266" t="s">
        <v>335</v>
      </c>
      <c r="C90" s="266" t="s">
        <v>335</v>
      </c>
      <c r="D90" s="267" t="s">
        <v>302</v>
      </c>
    </row>
    <row r="92" spans="1:2" ht="12.75">
      <c r="A92" t="s">
        <v>347</v>
      </c>
      <c r="B92" t="s">
        <v>348</v>
      </c>
    </row>
    <row r="95" spans="2:4" ht="12.75">
      <c r="B95" s="495" t="s">
        <v>349</v>
      </c>
      <c r="C95" s="495"/>
      <c r="D95" s="495"/>
    </row>
  </sheetData>
  <sheetProtection password="CC44" sheet="1" objects="1" scenarios="1"/>
  <mergeCells count="2">
    <mergeCell ref="B4:D6"/>
    <mergeCell ref="B95:D95"/>
  </mergeCells>
  <hyperlinks>
    <hyperlink ref="B7" r:id="rId1" display="( Click here to visit astm.org )"/>
    <hyperlink ref="B95:D95" location="'PART B'!A1" display="Click here to view PART B costs summarized by Building Element."/>
  </hyperlinks>
  <printOptions horizontalCentered="1"/>
  <pageMargins left="0.25" right="0.25" top="0.25" bottom="0.25" header="0" footer="0"/>
  <pageSetup fitToHeight="0" fitToWidth="1" horizontalDpi="600" verticalDpi="600" orientation="portrait" scale="90" r:id="rId3"/>
  <rowBreaks count="1" manualBreakCount="1">
    <brk id="60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2:K82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28515625" style="28" customWidth="1"/>
    <col min="2" max="2" width="5.421875" style="27" customWidth="1"/>
    <col min="3" max="3" width="17.8515625" style="28" customWidth="1"/>
    <col min="4" max="5" width="11.7109375" style="28" customWidth="1"/>
    <col min="6" max="6" width="14.421875" style="28" customWidth="1"/>
    <col min="7" max="7" width="9.140625" style="28" customWidth="1"/>
    <col min="8" max="8" width="12.140625" style="28" customWidth="1"/>
    <col min="9" max="9" width="9.140625" style="28" customWidth="1"/>
    <col min="10" max="10" width="9.421875" style="28" customWidth="1"/>
    <col min="11" max="16384" width="9.140625" style="28" customWidth="1"/>
  </cols>
  <sheetData>
    <row r="1" ht="6" customHeight="1"/>
    <row r="2" spans="2:10" ht="15" customHeight="1">
      <c r="B2" s="187" t="s">
        <v>345</v>
      </c>
      <c r="C2" s="187"/>
      <c r="D2" s="187"/>
      <c r="E2" s="187"/>
      <c r="F2" s="187"/>
      <c r="G2" s="220"/>
      <c r="H2" s="187"/>
      <c r="I2" s="189"/>
      <c r="J2" s="187"/>
    </row>
    <row r="3" spans="2:10" ht="15" customHeight="1">
      <c r="B3" s="260" t="s">
        <v>417</v>
      </c>
      <c r="C3" s="187"/>
      <c r="D3" s="187"/>
      <c r="E3" s="187"/>
      <c r="F3" s="187"/>
      <c r="G3" s="220"/>
      <c r="H3" s="187"/>
      <c r="I3" s="189"/>
      <c r="J3" s="187"/>
    </row>
    <row r="4" spans="2:10" ht="15" customHeight="1">
      <c r="B4" s="259" t="s">
        <v>64</v>
      </c>
      <c r="C4" s="188"/>
      <c r="D4" s="188"/>
      <c r="E4" s="188"/>
      <c r="F4" s="188"/>
      <c r="G4" s="188"/>
      <c r="H4" s="188"/>
      <c r="I4" s="188"/>
      <c r="J4" s="188"/>
    </row>
    <row r="5" spans="2:8" ht="8.25" customHeight="1">
      <c r="B5" s="29"/>
      <c r="C5" s="29"/>
      <c r="D5" s="29"/>
      <c r="E5" s="29"/>
      <c r="F5" s="29"/>
      <c r="G5" s="29"/>
      <c r="H5" s="29"/>
    </row>
    <row r="6" spans="2:10" ht="30" customHeight="1">
      <c r="B6" s="413" t="s">
        <v>199</v>
      </c>
      <c r="C6" s="413"/>
      <c r="D6" s="413"/>
      <c r="E6" s="413"/>
      <c r="F6" s="413"/>
      <c r="G6" s="413"/>
      <c r="H6" s="413"/>
      <c r="I6" s="413"/>
      <c r="J6" s="413"/>
    </row>
    <row r="7" spans="2:9" ht="15" customHeight="1">
      <c r="B7" s="31"/>
      <c r="C7" s="31"/>
      <c r="D7" s="31"/>
      <c r="E7" s="31"/>
      <c r="F7" s="31"/>
      <c r="G7" s="31"/>
      <c r="H7" s="31"/>
      <c r="I7" s="30"/>
    </row>
    <row r="8" spans="3:11" ht="15" customHeight="1">
      <c r="C8" s="415" t="s">
        <v>357</v>
      </c>
      <c r="D8" s="415"/>
      <c r="E8" s="415"/>
      <c r="F8" s="415"/>
      <c r="G8" s="415"/>
      <c r="K8" s="214"/>
    </row>
    <row r="9" spans="3:11" ht="15" customHeight="1" thickBot="1">
      <c r="C9"/>
      <c r="D9"/>
      <c r="E9"/>
      <c r="F9"/>
      <c r="G9"/>
      <c r="K9" s="214"/>
    </row>
    <row r="10" spans="2:10" ht="15" customHeight="1" thickBot="1" thickTop="1">
      <c r="B10" s="416" t="s">
        <v>354</v>
      </c>
      <c r="C10" s="416"/>
      <c r="D10" s="416"/>
      <c r="E10" s="416"/>
      <c r="F10"/>
      <c r="G10" s="417" t="s">
        <v>356</v>
      </c>
      <c r="H10" s="417"/>
      <c r="I10" s="417"/>
      <c r="J10" s="417"/>
    </row>
    <row r="11" spans="2:11" ht="15.75" customHeight="1" thickTop="1">
      <c r="B11" s="72" t="s">
        <v>95</v>
      </c>
      <c r="C11" s="44" t="s">
        <v>212</v>
      </c>
      <c r="G11" s="417"/>
      <c r="H11" s="417"/>
      <c r="I11" s="417"/>
      <c r="J11" s="417"/>
      <c r="K11" s="215"/>
    </row>
    <row r="12" spans="2:10" ht="12.75" customHeight="1">
      <c r="B12" s="72"/>
      <c r="C12" s="44" t="s">
        <v>221</v>
      </c>
      <c r="G12" s="34"/>
      <c r="H12" s="34"/>
      <c r="I12" s="34"/>
      <c r="J12" s="34"/>
    </row>
    <row r="13" spans="2:10" ht="12.75">
      <c r="B13" s="73"/>
      <c r="G13" s="418" t="s">
        <v>355</v>
      </c>
      <c r="H13" s="418"/>
      <c r="I13" s="418"/>
      <c r="J13" s="418"/>
    </row>
    <row r="14" spans="2:10" ht="12.75">
      <c r="B14" s="72" t="s">
        <v>96</v>
      </c>
      <c r="C14" s="56"/>
      <c r="D14" s="34"/>
      <c r="E14" s="34"/>
      <c r="G14" s="418"/>
      <c r="H14" s="418"/>
      <c r="I14" s="418"/>
      <c r="J14" s="418"/>
    </row>
    <row r="15" spans="2:5" ht="12.75">
      <c r="B15" s="72"/>
      <c r="C15" s="56"/>
      <c r="D15" s="34"/>
      <c r="E15" s="34"/>
    </row>
    <row r="16" spans="2:10" ht="12.75">
      <c r="B16" s="73"/>
      <c r="C16" s="34"/>
      <c r="D16" s="34"/>
      <c r="E16" s="34"/>
      <c r="F16" s="34"/>
      <c r="G16" s="34"/>
      <c r="H16" s="34"/>
      <c r="I16" s="34"/>
      <c r="J16" s="34"/>
    </row>
    <row r="17" spans="2:10" ht="12.75">
      <c r="B17" s="72" t="s">
        <v>97</v>
      </c>
      <c r="C17" s="56"/>
      <c r="D17" s="34"/>
      <c r="E17" s="34"/>
      <c r="G17" s="414" t="s">
        <v>210</v>
      </c>
      <c r="H17" s="414"/>
      <c r="I17" s="414"/>
      <c r="J17" s="414"/>
    </row>
    <row r="18" spans="2:10" ht="12.75">
      <c r="B18" s="72"/>
      <c r="C18" s="56"/>
      <c r="D18" s="34"/>
      <c r="E18" s="34"/>
      <c r="G18" s="414" t="s">
        <v>209</v>
      </c>
      <c r="H18" s="414"/>
      <c r="I18" s="414"/>
      <c r="J18" s="414"/>
    </row>
    <row r="19" spans="2:10" ht="12.75">
      <c r="B19" s="73"/>
      <c r="F19" s="34"/>
      <c r="G19" s="34"/>
      <c r="H19" s="34"/>
      <c r="I19" s="34"/>
      <c r="J19" s="34"/>
    </row>
    <row r="20" spans="2:10" ht="12.75">
      <c r="B20" s="72" t="s">
        <v>98</v>
      </c>
      <c r="C20" s="56"/>
      <c r="D20" s="34"/>
      <c r="E20" s="34"/>
      <c r="F20" s="261"/>
      <c r="G20" s="34"/>
      <c r="H20" s="34"/>
      <c r="I20" s="34"/>
      <c r="J20" s="34"/>
    </row>
    <row r="21" spans="2:10" ht="12.75">
      <c r="B21" s="72"/>
      <c r="C21" s="200"/>
      <c r="D21" s="34"/>
      <c r="E21" s="34"/>
      <c r="F21" s="262"/>
      <c r="G21" s="34"/>
      <c r="H21" s="34"/>
      <c r="I21" s="34"/>
      <c r="J21" s="34"/>
    </row>
    <row r="22" spans="2:10" ht="12.75">
      <c r="B22" s="73"/>
      <c r="D22" s="34"/>
      <c r="E22" s="34"/>
      <c r="F22" s="34"/>
      <c r="G22" s="34"/>
      <c r="H22" s="34"/>
      <c r="I22" s="34"/>
      <c r="J22" s="34"/>
    </row>
    <row r="23" spans="2:10" ht="12.75">
      <c r="B23" s="72" t="s">
        <v>99</v>
      </c>
      <c r="C23" s="56"/>
      <c r="D23" s="34"/>
      <c r="E23" s="34"/>
      <c r="F23" s="261"/>
      <c r="G23" s="34"/>
      <c r="H23" s="34"/>
      <c r="I23" s="34"/>
      <c r="J23" s="34"/>
    </row>
    <row r="24" spans="2:10" ht="12.75">
      <c r="B24" s="72"/>
      <c r="C24" s="200"/>
      <c r="D24" s="34"/>
      <c r="E24" s="34"/>
      <c r="F24" s="262"/>
      <c r="G24" s="34"/>
      <c r="H24" s="34"/>
      <c r="I24" s="34"/>
      <c r="J24" s="34"/>
    </row>
    <row r="25" spans="2:10" ht="12.75">
      <c r="B25" s="73"/>
      <c r="C25" s="34"/>
      <c r="D25" s="34"/>
      <c r="E25" s="34"/>
      <c r="F25" s="34"/>
      <c r="G25" s="34"/>
      <c r="H25" s="34"/>
      <c r="I25" s="34"/>
      <c r="J25" s="34"/>
    </row>
    <row r="26" spans="2:7" ht="12.75">
      <c r="B26" s="72" t="s">
        <v>100</v>
      </c>
      <c r="C26" s="57"/>
      <c r="D26" s="34"/>
      <c r="E26" s="34"/>
      <c r="F26" s="34"/>
      <c r="G26" s="33"/>
    </row>
    <row r="27" spans="2:7" ht="12.75">
      <c r="B27" s="72"/>
      <c r="C27" s="201"/>
      <c r="D27" s="34"/>
      <c r="E27" s="34"/>
      <c r="F27" s="34"/>
      <c r="G27" s="33"/>
    </row>
    <row r="28" spans="2:10" ht="12.75" customHeight="1">
      <c r="B28" s="73"/>
      <c r="G28" s="404" t="s">
        <v>358</v>
      </c>
      <c r="H28" s="405"/>
      <c r="I28" s="405"/>
      <c r="J28" s="406"/>
    </row>
    <row r="29" spans="2:10" ht="12.75">
      <c r="B29" s="72" t="s">
        <v>101</v>
      </c>
      <c r="C29" s="44"/>
      <c r="G29" s="407"/>
      <c r="H29" s="408"/>
      <c r="I29" s="408"/>
      <c r="J29" s="409"/>
    </row>
    <row r="30" spans="2:10" ht="12.75">
      <c r="B30" s="73"/>
      <c r="G30" s="407"/>
      <c r="H30" s="408"/>
      <c r="I30" s="408"/>
      <c r="J30" s="409"/>
    </row>
    <row r="31" spans="2:10" ht="12.75">
      <c r="B31" s="73"/>
      <c r="G31" s="410"/>
      <c r="H31" s="411"/>
      <c r="I31" s="411"/>
      <c r="J31" s="412"/>
    </row>
    <row r="32" spans="2:3" ht="12.75">
      <c r="B32" s="72" t="s">
        <v>102</v>
      </c>
      <c r="C32" s="44" t="s">
        <v>205</v>
      </c>
    </row>
    <row r="33" spans="2:3" ht="12.75">
      <c r="B33" s="72"/>
      <c r="C33" s="32" t="s">
        <v>211</v>
      </c>
    </row>
    <row r="34" ht="12.75">
      <c r="B34" s="73"/>
    </row>
    <row r="35" spans="2:3" ht="12.75">
      <c r="B35" s="72" t="s">
        <v>103</v>
      </c>
      <c r="C35" s="44" t="s">
        <v>206</v>
      </c>
    </row>
    <row r="36" spans="2:10" ht="13.5" thickBot="1">
      <c r="B36" s="37"/>
      <c r="C36" s="38"/>
      <c r="D36" s="39"/>
      <c r="E36" s="39"/>
      <c r="F36" s="39"/>
      <c r="G36" s="39"/>
      <c r="H36" s="39"/>
      <c r="I36" s="39"/>
      <c r="J36" s="39"/>
    </row>
    <row r="37" ht="12.75">
      <c r="B37" s="73"/>
    </row>
    <row r="38" ht="12.75">
      <c r="B38" s="44" t="s">
        <v>194</v>
      </c>
    </row>
    <row r="39" spans="2:9" ht="12.75">
      <c r="B39" s="273"/>
      <c r="C39" s="33"/>
      <c r="D39" s="34"/>
      <c r="E39" s="34"/>
      <c r="F39" s="34"/>
      <c r="G39" s="34"/>
      <c r="H39" s="34"/>
      <c r="I39" s="34"/>
    </row>
    <row r="40" ht="12.75">
      <c r="C40" s="32"/>
    </row>
    <row r="82" ht="12.75">
      <c r="B82" s="40"/>
    </row>
  </sheetData>
  <sheetProtection password="CC44" sheet="1" objects="1" scenarios="1"/>
  <mergeCells count="8">
    <mergeCell ref="G28:J31"/>
    <mergeCell ref="B6:J6"/>
    <mergeCell ref="G17:J17"/>
    <mergeCell ref="G18:J18"/>
    <mergeCell ref="C8:G8"/>
    <mergeCell ref="B10:E10"/>
    <mergeCell ref="G10:J11"/>
    <mergeCell ref="G13:J14"/>
  </mergeCells>
  <hyperlinks>
    <hyperlink ref="G10:I11" location="Assistance!A1" tooltip="Click here" display="Need assistance?"/>
    <hyperlink ref="G28:I30" location="Code!A1" tooltip="Click here." display="To view the complete &quot;Building Element&quot; classification structure used in PART B, click here."/>
    <hyperlink ref="C8:G8" location="Warnings!A1" tooltip="Click here." display="Before proceeding, please click here to read important warnings."/>
  </hyperlinks>
  <printOptions horizontalCentered="1" verticalCentered="1"/>
  <pageMargins left="0.25" right="0.25" top="0.25" bottom="0.25" header="0" footer="0"/>
  <pageSetup fitToHeight="1" fitToWidth="1" horizontalDpi="600" verticalDpi="600" orientation="portrait" scale="93" r:id="rId3"/>
  <ignoredErrors>
    <ignoredError sqref="B19:B20 B34:B35 B26 B16:B17 B23:B24 B32 B29:B30 B13:B14 B11" numberStoredAsText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47"/>
  <sheetViews>
    <sheetView showGridLines="0" showRowColHeaders="0" zoomScalePageLayoutView="0" workbookViewId="0" topLeftCell="A1">
      <selection activeCell="D19" sqref="D19:H19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20.421875" style="0" customWidth="1"/>
    <col min="7" max="7" width="16.140625" style="0" customWidth="1"/>
    <col min="8" max="8" width="24.57421875" style="0" customWidth="1"/>
  </cols>
  <sheetData>
    <row r="1" ht="12.75">
      <c r="A1" t="str">
        <f>Instructions!B3</f>
        <v>(Form Number DGS-30-104,  Revised 01/16)</v>
      </c>
    </row>
    <row r="4" ht="15.75">
      <c r="B4" s="213" t="s">
        <v>208</v>
      </c>
    </row>
    <row r="5" spans="2:8" ht="12.75">
      <c r="B5" s="40"/>
      <c r="C5" s="32"/>
      <c r="D5" s="28"/>
      <c r="E5" s="28"/>
      <c r="F5" s="28"/>
      <c r="G5" s="28"/>
      <c r="H5" s="28"/>
    </row>
    <row r="6" spans="2:8" ht="25.5" customHeight="1">
      <c r="B6" s="40"/>
      <c r="C6" s="419" t="s">
        <v>403</v>
      </c>
      <c r="D6" s="419"/>
      <c r="E6" s="419"/>
      <c r="F6" s="419"/>
      <c r="G6" s="419"/>
      <c r="H6" s="419"/>
    </row>
    <row r="7" spans="2:8" ht="12.75">
      <c r="B7" s="40"/>
      <c r="C7" s="32"/>
      <c r="D7" s="28"/>
      <c r="E7" s="28"/>
      <c r="F7" s="28"/>
      <c r="G7" s="28"/>
      <c r="H7" s="28"/>
    </row>
    <row r="8" spans="2:8" ht="12.75">
      <c r="B8" s="27"/>
      <c r="C8" s="28"/>
      <c r="D8" s="28"/>
      <c r="E8" s="28"/>
      <c r="F8" s="28"/>
      <c r="G8" s="28"/>
      <c r="H8" s="28"/>
    </row>
    <row r="9" spans="2:8" ht="12.75">
      <c r="B9" s="27"/>
      <c r="C9" s="44" t="s">
        <v>361</v>
      </c>
      <c r="D9" s="28"/>
      <c r="E9" s="28"/>
      <c r="F9" s="28"/>
      <c r="G9" s="28"/>
      <c r="H9" s="28"/>
    </row>
    <row r="10" spans="2:8" ht="12.75">
      <c r="B10" s="27"/>
      <c r="C10" s="28" t="s">
        <v>362</v>
      </c>
      <c r="D10" s="28"/>
      <c r="E10" s="28"/>
      <c r="F10" s="28"/>
      <c r="G10" s="28"/>
      <c r="H10" s="28"/>
    </row>
    <row r="11" spans="2:8" ht="12.75">
      <c r="B11" s="27"/>
      <c r="C11" s="28"/>
      <c r="D11" s="28"/>
      <c r="E11" s="28"/>
      <c r="F11" s="28"/>
      <c r="G11" s="28"/>
      <c r="H11" s="28"/>
    </row>
    <row r="12" spans="2:8" ht="37.5" customHeight="1">
      <c r="B12" s="27"/>
      <c r="C12" s="419" t="s">
        <v>404</v>
      </c>
      <c r="D12" s="419"/>
      <c r="E12" s="419"/>
      <c r="F12" s="419"/>
      <c r="G12" s="419"/>
      <c r="H12" s="419"/>
    </row>
    <row r="13" spans="2:7" ht="12.75">
      <c r="B13" s="27"/>
      <c r="C13" s="44"/>
      <c r="D13" s="41"/>
      <c r="E13" s="28"/>
      <c r="F13" s="28"/>
      <c r="G13" s="28"/>
    </row>
    <row r="14" spans="2:8" ht="12.75">
      <c r="B14" s="27"/>
      <c r="C14" s="44"/>
      <c r="D14" s="41"/>
      <c r="E14" s="28"/>
      <c r="F14" s="28"/>
      <c r="G14" s="28"/>
      <c r="H14" s="265" t="s">
        <v>57</v>
      </c>
    </row>
    <row r="15" spans="2:8" ht="4.5" customHeight="1">
      <c r="B15" s="27"/>
      <c r="C15" s="44"/>
      <c r="D15" s="41"/>
      <c r="E15" s="28"/>
      <c r="F15" s="28"/>
      <c r="G15" s="28"/>
      <c r="H15" s="265"/>
    </row>
    <row r="16" spans="2:7" ht="12.75">
      <c r="B16" s="27"/>
      <c r="C16" s="28" t="s">
        <v>359</v>
      </c>
      <c r="D16" s="41"/>
      <c r="E16" s="28"/>
      <c r="F16" s="28"/>
      <c r="G16" s="28"/>
    </row>
    <row r="17" spans="2:8" ht="12.75">
      <c r="B17" s="27"/>
      <c r="C17" s="28" t="s">
        <v>360</v>
      </c>
      <c r="E17" s="28"/>
      <c r="F17" s="28"/>
      <c r="G17" s="28"/>
      <c r="H17" s="76"/>
    </row>
    <row r="18" spans="2:8" ht="12.75">
      <c r="B18" s="27"/>
      <c r="C18" s="28"/>
      <c r="D18" s="28"/>
      <c r="E18" s="28"/>
      <c r="F18" s="28"/>
      <c r="G18" s="28"/>
      <c r="H18" s="28"/>
    </row>
    <row r="19" spans="2:8" ht="12.75">
      <c r="B19" s="27"/>
      <c r="C19" s="44" t="s">
        <v>200</v>
      </c>
      <c r="D19" s="429"/>
      <c r="E19" s="429"/>
      <c r="F19" s="429"/>
      <c r="G19" s="429"/>
      <c r="H19" s="429"/>
    </row>
    <row r="20" spans="2:8" ht="12.75">
      <c r="B20" s="27"/>
      <c r="C20" s="32" t="s">
        <v>202</v>
      </c>
      <c r="D20" s="430"/>
      <c r="E20" s="430"/>
      <c r="F20" s="430"/>
      <c r="G20" s="430"/>
      <c r="H20" s="430"/>
    </row>
    <row r="21" spans="2:8" ht="12.75">
      <c r="B21" s="27"/>
      <c r="C21" s="32" t="s">
        <v>203</v>
      </c>
      <c r="D21" s="430"/>
      <c r="E21" s="430"/>
      <c r="F21" s="430"/>
      <c r="G21" s="430"/>
      <c r="H21" s="430"/>
    </row>
    <row r="22" spans="2:8" ht="12.75">
      <c r="B22" s="27"/>
      <c r="C22" s="32"/>
      <c r="D22" s="211"/>
      <c r="E22" s="211"/>
      <c r="F22" s="211"/>
      <c r="G22" s="211"/>
      <c r="H22" s="211"/>
    </row>
    <row r="23" spans="2:8" ht="12.75">
      <c r="B23" s="27"/>
      <c r="C23" s="44" t="s">
        <v>201</v>
      </c>
      <c r="D23" s="429"/>
      <c r="E23" s="429"/>
      <c r="F23" s="429"/>
      <c r="G23" s="429"/>
      <c r="H23" s="429"/>
    </row>
    <row r="24" spans="2:8" ht="12.75">
      <c r="B24" s="27"/>
      <c r="C24" s="32" t="s">
        <v>202</v>
      </c>
      <c r="D24" s="429"/>
      <c r="E24" s="429"/>
      <c r="F24" s="429"/>
      <c r="G24" s="429"/>
      <c r="H24" s="429"/>
    </row>
    <row r="25" spans="2:8" ht="12.75">
      <c r="B25" s="27"/>
      <c r="C25" s="32" t="s">
        <v>203</v>
      </c>
      <c r="D25" s="429"/>
      <c r="E25" s="429"/>
      <c r="F25" s="429"/>
      <c r="G25" s="429"/>
      <c r="H25" s="429"/>
    </row>
    <row r="26" spans="2:8" ht="12.75">
      <c r="B26" s="27"/>
      <c r="C26" s="28"/>
      <c r="D26" s="28"/>
      <c r="E26" s="28"/>
      <c r="F26" s="28"/>
      <c r="G26" s="28"/>
      <c r="H26" s="28"/>
    </row>
    <row r="27" spans="2:8" ht="12.75">
      <c r="B27" s="27"/>
      <c r="C27" s="44" t="s">
        <v>58</v>
      </c>
      <c r="D27" s="28"/>
      <c r="E27" s="28"/>
      <c r="F27" s="28"/>
      <c r="G27" s="28"/>
      <c r="H27" s="28"/>
    </row>
    <row r="28" spans="2:8" ht="12.75">
      <c r="B28" s="27"/>
      <c r="C28" s="420"/>
      <c r="D28" s="421"/>
      <c r="E28" s="421"/>
      <c r="F28" s="421"/>
      <c r="G28" s="421"/>
      <c r="H28" s="422"/>
    </row>
    <row r="29" spans="2:8" ht="12.75">
      <c r="B29" s="27"/>
      <c r="C29" s="423"/>
      <c r="D29" s="424"/>
      <c r="E29" s="424"/>
      <c r="F29" s="424"/>
      <c r="G29" s="424"/>
      <c r="H29" s="425"/>
    </row>
    <row r="30" spans="2:8" ht="12.75">
      <c r="B30" s="27"/>
      <c r="C30" s="423"/>
      <c r="D30" s="424"/>
      <c r="E30" s="424"/>
      <c r="F30" s="424"/>
      <c r="G30" s="424"/>
      <c r="H30" s="425"/>
    </row>
    <row r="31" spans="2:8" ht="12.75">
      <c r="B31" s="27"/>
      <c r="C31" s="423"/>
      <c r="D31" s="424"/>
      <c r="E31" s="424"/>
      <c r="F31" s="424"/>
      <c r="G31" s="424"/>
      <c r="H31" s="425"/>
    </row>
    <row r="32" spans="2:8" ht="12.75">
      <c r="B32" s="27"/>
      <c r="C32" s="423"/>
      <c r="D32" s="424"/>
      <c r="E32" s="424"/>
      <c r="F32" s="424"/>
      <c r="G32" s="424"/>
      <c r="H32" s="425"/>
    </row>
    <row r="33" spans="2:8" ht="12.75">
      <c r="B33" s="27"/>
      <c r="C33" s="423"/>
      <c r="D33" s="424"/>
      <c r="E33" s="424"/>
      <c r="F33" s="424"/>
      <c r="G33" s="424"/>
      <c r="H33" s="425"/>
    </row>
    <row r="34" spans="2:8" ht="12.75">
      <c r="B34" s="27"/>
      <c r="C34" s="423"/>
      <c r="D34" s="424"/>
      <c r="E34" s="424"/>
      <c r="F34" s="424"/>
      <c r="G34" s="424"/>
      <c r="H34" s="425"/>
    </row>
    <row r="35" spans="2:8" ht="12.75">
      <c r="B35" s="27"/>
      <c r="C35" s="423"/>
      <c r="D35" s="424"/>
      <c r="E35" s="424"/>
      <c r="F35" s="424"/>
      <c r="G35" s="424"/>
      <c r="H35" s="425"/>
    </row>
    <row r="36" spans="2:8" ht="12.75">
      <c r="B36" s="27"/>
      <c r="C36" s="423"/>
      <c r="D36" s="424"/>
      <c r="E36" s="424"/>
      <c r="F36" s="424"/>
      <c r="G36" s="424"/>
      <c r="H36" s="425"/>
    </row>
    <row r="37" spans="2:8" ht="12.75">
      <c r="B37" s="27"/>
      <c r="C37" s="423"/>
      <c r="D37" s="424"/>
      <c r="E37" s="424"/>
      <c r="F37" s="424"/>
      <c r="G37" s="424"/>
      <c r="H37" s="425"/>
    </row>
    <row r="38" spans="2:8" ht="12.75">
      <c r="B38" s="27"/>
      <c r="C38" s="423"/>
      <c r="D38" s="424"/>
      <c r="E38" s="424"/>
      <c r="F38" s="424"/>
      <c r="G38" s="424"/>
      <c r="H38" s="425"/>
    </row>
    <row r="39" spans="2:8" ht="12.75">
      <c r="B39" s="27"/>
      <c r="C39" s="423"/>
      <c r="D39" s="424"/>
      <c r="E39" s="424"/>
      <c r="F39" s="424"/>
      <c r="G39" s="424"/>
      <c r="H39" s="425"/>
    </row>
    <row r="40" spans="2:8" ht="12.75">
      <c r="B40" s="27"/>
      <c r="C40" s="423"/>
      <c r="D40" s="424"/>
      <c r="E40" s="424"/>
      <c r="F40" s="424"/>
      <c r="G40" s="424"/>
      <c r="H40" s="425"/>
    </row>
    <row r="41" spans="2:8" ht="12.75">
      <c r="B41" s="27"/>
      <c r="C41" s="423"/>
      <c r="D41" s="424"/>
      <c r="E41" s="424"/>
      <c r="F41" s="424"/>
      <c r="G41" s="424"/>
      <c r="H41" s="425"/>
    </row>
    <row r="42" spans="2:8" ht="12.75">
      <c r="B42" s="27"/>
      <c r="C42" s="423"/>
      <c r="D42" s="424"/>
      <c r="E42" s="424"/>
      <c r="F42" s="424"/>
      <c r="G42" s="424"/>
      <c r="H42" s="425"/>
    </row>
    <row r="43" spans="2:8" ht="12.75">
      <c r="B43" s="27"/>
      <c r="C43" s="423"/>
      <c r="D43" s="424"/>
      <c r="E43" s="424"/>
      <c r="F43" s="424"/>
      <c r="G43" s="424"/>
      <c r="H43" s="425"/>
    </row>
    <row r="44" spans="2:8" ht="12.75">
      <c r="B44" s="27"/>
      <c r="C44" s="423"/>
      <c r="D44" s="424"/>
      <c r="E44" s="424"/>
      <c r="F44" s="424"/>
      <c r="G44" s="424"/>
      <c r="H44" s="425"/>
    </row>
    <row r="45" spans="2:8" ht="12.75">
      <c r="B45" s="27"/>
      <c r="C45" s="423"/>
      <c r="D45" s="424"/>
      <c r="E45" s="424"/>
      <c r="F45" s="424"/>
      <c r="G45" s="424"/>
      <c r="H45" s="425"/>
    </row>
    <row r="46" spans="2:8" ht="12.75">
      <c r="B46" s="27"/>
      <c r="C46" s="423"/>
      <c r="D46" s="424"/>
      <c r="E46" s="424"/>
      <c r="F46" s="424"/>
      <c r="G46" s="424"/>
      <c r="H46" s="425"/>
    </row>
    <row r="47" spans="2:8" ht="12.75">
      <c r="B47" s="27"/>
      <c r="C47" s="426"/>
      <c r="D47" s="427"/>
      <c r="E47" s="427"/>
      <c r="F47" s="427"/>
      <c r="G47" s="427"/>
      <c r="H47" s="428"/>
    </row>
  </sheetData>
  <sheetProtection password="CC44" sheet="1" objects="1" scenarios="1" formatCells="0" formatRows="0"/>
  <mergeCells count="9">
    <mergeCell ref="C6:H6"/>
    <mergeCell ref="C12:H12"/>
    <mergeCell ref="C28:H47"/>
    <mergeCell ref="D19:H19"/>
    <mergeCell ref="D20:H20"/>
    <mergeCell ref="D21:H21"/>
    <mergeCell ref="D23:H23"/>
    <mergeCell ref="D24:H24"/>
    <mergeCell ref="D25:H25"/>
  </mergeCells>
  <hyperlinks>
    <hyperlink ref="H14" r:id="rId1" display="capout@dgs.virginia.gov"/>
  </hyperlinks>
  <printOptions/>
  <pageMargins left="0.5" right="0.5" top="1" bottom="1" header="0.5" footer="0.5"/>
  <pageSetup fitToHeight="0" fitToWidth="1" horizontalDpi="300" verticalDpi="300" orientation="portrait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F25"/>
  <sheetViews>
    <sheetView showGridLines="0" showRowColHeaders="0" zoomScalePageLayoutView="0" workbookViewId="0" topLeftCell="B1">
      <selection activeCell="B1" sqref="B1"/>
    </sheetView>
  </sheetViews>
  <sheetFormatPr defaultColWidth="9.140625" defaultRowHeight="12.75"/>
  <cols>
    <col min="1" max="1" width="1.7109375" style="28" customWidth="1"/>
    <col min="2" max="2" width="4.57421875" style="28" customWidth="1"/>
    <col min="3" max="3" width="4.00390625" style="28" customWidth="1"/>
    <col min="4" max="4" width="10.8515625" style="28" customWidth="1"/>
    <col min="5" max="5" width="14.57421875" style="28" customWidth="1"/>
    <col min="6" max="6" width="57.57421875" style="28" customWidth="1"/>
    <col min="7" max="16384" width="9.140625" style="28" customWidth="1"/>
  </cols>
  <sheetData>
    <row r="2" spans="3:6" ht="30" customHeight="1">
      <c r="C2" s="431" t="s">
        <v>86</v>
      </c>
      <c r="D2" s="431"/>
      <c r="E2" s="431"/>
      <c r="F2" s="431"/>
    </row>
    <row r="3" spans="3:6" ht="15.75">
      <c r="C3" s="31"/>
      <c r="D3" s="31"/>
      <c r="E3" s="31"/>
      <c r="F3" s="31"/>
    </row>
    <row r="4" spans="2:6" ht="15.75">
      <c r="B4" s="42" t="s">
        <v>66</v>
      </c>
      <c r="C4" s="207" t="s">
        <v>63</v>
      </c>
      <c r="D4" s="40"/>
      <c r="E4" s="31"/>
      <c r="F4" s="31"/>
    </row>
    <row r="6" spans="4:6" ht="12.75">
      <c r="D6" s="35" t="s">
        <v>1</v>
      </c>
      <c r="E6" s="36"/>
      <c r="F6" s="275"/>
    </row>
    <row r="7" spans="4:6" ht="12.75">
      <c r="D7" s="35" t="s">
        <v>0</v>
      </c>
      <c r="E7" s="36"/>
      <c r="F7" s="26"/>
    </row>
    <row r="8" spans="4:6" ht="12.75">
      <c r="D8" s="35" t="s">
        <v>2</v>
      </c>
      <c r="E8" s="36"/>
      <c r="F8" s="26"/>
    </row>
    <row r="9" spans="4:6" ht="12.75">
      <c r="D9" s="35" t="s">
        <v>5</v>
      </c>
      <c r="E9" s="36"/>
      <c r="F9" s="26"/>
    </row>
    <row r="10" spans="4:6" ht="12.75">
      <c r="D10" s="35" t="s">
        <v>3</v>
      </c>
      <c r="E10" s="36"/>
      <c r="F10" s="26"/>
    </row>
    <row r="11" spans="4:6" ht="12.75">
      <c r="D11" s="35" t="s">
        <v>4</v>
      </c>
      <c r="E11" s="36"/>
      <c r="F11" s="26"/>
    </row>
    <row r="12" spans="4:6" ht="12.75">
      <c r="D12" s="35" t="s">
        <v>51</v>
      </c>
      <c r="E12" s="36"/>
      <c r="F12" s="206"/>
    </row>
    <row r="13" spans="4:6" ht="12.75">
      <c r="D13" s="43" t="s">
        <v>204</v>
      </c>
      <c r="E13" s="36"/>
      <c r="F13" s="43"/>
    </row>
    <row r="14" spans="3:5" ht="12.75">
      <c r="C14" s="35"/>
      <c r="D14" s="35"/>
      <c r="E14" s="36"/>
    </row>
    <row r="15" spans="4:5" ht="12.75">
      <c r="D15" s="208" t="s">
        <v>37</v>
      </c>
      <c r="E15" s="36"/>
    </row>
    <row r="16" spans="4:5" ht="5.25" customHeight="1">
      <c r="D16" s="35"/>
      <c r="E16" s="36"/>
    </row>
    <row r="17" spans="4:5" ht="12.75">
      <c r="D17" s="35" t="s">
        <v>104</v>
      </c>
      <c r="E17" s="71"/>
    </row>
    <row r="18" spans="4:5" ht="12.75">
      <c r="D18" s="35" t="s">
        <v>105</v>
      </c>
      <c r="E18" s="71"/>
    </row>
    <row r="19" spans="4:5" ht="12.75">
      <c r="D19" s="35" t="s">
        <v>106</v>
      </c>
      <c r="E19" s="71"/>
    </row>
    <row r="20" spans="3:5" ht="12.75">
      <c r="C20" s="36"/>
      <c r="D20" s="36"/>
      <c r="E20" s="36"/>
    </row>
    <row r="21" spans="4:5" ht="12.75">
      <c r="D21" s="74" t="s">
        <v>108</v>
      </c>
      <c r="E21" s="55" t="s">
        <v>107</v>
      </c>
    </row>
    <row r="22" spans="4:5" ht="12.75">
      <c r="D22" s="55"/>
      <c r="E22" s="55" t="s">
        <v>56</v>
      </c>
    </row>
    <row r="25" spans="2:4" ht="12.75">
      <c r="B25" s="42" t="s">
        <v>67</v>
      </c>
      <c r="C25" s="44"/>
      <c r="D25" s="44"/>
    </row>
  </sheetData>
  <sheetProtection password="CC44" sheet="1" objects="1" scenarios="1"/>
  <mergeCells count="1">
    <mergeCell ref="C2:F2"/>
  </mergeCells>
  <dataValidations count="10">
    <dataValidation type="list" allowBlank="1" showInputMessage="1" showErrorMessage="1" sqref="E17">
      <formula1>"January,February,March,April,May,June,July,August,September,October,November,December"</formula1>
    </dataValidation>
    <dataValidation type="list" allowBlank="1" showInputMessage="1" showErrorMessage="1" sqref="E19">
      <formula1>"2007,2008,2009,2010,2011,2012,2013,2014,2015,2016,2017,2018,2019,2020,2021,2022,2023,2024"</formula1>
    </dataValidation>
    <dataValidation type="list" allowBlank="1" showInputMessage="1" showErrorMessage="1" prompt="Choose from list." sqref="E18">
      <formula1>dayofmonth</formula1>
    </dataValidation>
    <dataValidation allowBlank="1" showInputMessage="1" showErrorMessage="1" prompt="Enter full Project Number, e.g., 999-99999-999" sqref="F6"/>
    <dataValidation allowBlank="1" showInputMessage="1" showErrorMessage="1" prompt="Enter Project Title" sqref="F7"/>
    <dataValidation allowBlank="1" showInputMessage="1" showErrorMessage="1" prompt="Enter name of client Agency or Institution" sqref="F8"/>
    <dataValidation allowBlank="1" showInputMessage="1" showErrorMessage="1" prompt="Enter Location of Work" sqref="F9"/>
    <dataValidation allowBlank="1" showInputMessage="1" showErrorMessage="1" prompt="Enter name of the primary Architecture/ Engineering firm" sqref="F10"/>
    <dataValidation allowBlank="1" showInputMessage="1" showErrorMessage="1" prompt="Enter Contractor's Company Name" sqref="F11"/>
    <dataValidation allowBlank="1" showInputMessage="1" showErrorMessage="1" prompt="Enter FEIN, e.g.,  54-99999999" sqref="F12"/>
  </dataValidation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G72"/>
  <sheetViews>
    <sheetView showGridLines="0"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1.7109375" style="28" customWidth="1"/>
    <col min="2" max="2" width="5.140625" style="28" customWidth="1"/>
    <col min="3" max="3" width="9.140625" style="28" customWidth="1"/>
    <col min="4" max="4" width="18.421875" style="28" customWidth="1"/>
    <col min="5" max="5" width="11.7109375" style="28" customWidth="1"/>
    <col min="6" max="6" width="11.00390625" style="28" customWidth="1"/>
    <col min="7" max="7" width="11.140625" style="28" customWidth="1"/>
    <col min="8" max="8" width="15.28125" style="28" customWidth="1"/>
    <col min="9" max="9" width="11.7109375" style="28" customWidth="1"/>
    <col min="10" max="16384" width="9.140625" style="28" customWidth="1"/>
  </cols>
  <sheetData>
    <row r="2" spans="3:9" ht="30" customHeight="1">
      <c r="C2" s="432" t="s">
        <v>119</v>
      </c>
      <c r="D2" s="432"/>
      <c r="E2" s="432"/>
      <c r="F2" s="432"/>
      <c r="G2" s="432"/>
      <c r="H2" s="432"/>
      <c r="I2" s="432"/>
    </row>
    <row r="5" spans="2:3" ht="12.75">
      <c r="B5" s="54" t="s">
        <v>402</v>
      </c>
      <c r="C5" s="19"/>
    </row>
    <row r="6" spans="2:3" ht="12.75">
      <c r="B6" s="19"/>
      <c r="C6" s="19" t="s">
        <v>401</v>
      </c>
    </row>
    <row r="7" spans="8:9" ht="12.75">
      <c r="H7" s="193" t="s">
        <v>191</v>
      </c>
      <c r="I7" s="199">
        <f ca="1">TODAY()</f>
        <v>43690</v>
      </c>
    </row>
    <row r="8" spans="2:9" ht="12.75">
      <c r="B8" s="45" t="s">
        <v>66</v>
      </c>
      <c r="C8" s="46"/>
      <c r="H8" s="209" t="s">
        <v>207</v>
      </c>
      <c r="I8" s="198">
        <v>42082</v>
      </c>
    </row>
    <row r="11" spans="2:3" ht="12.75">
      <c r="B11" s="45" t="s">
        <v>67</v>
      </c>
      <c r="C11" s="44" t="s">
        <v>55</v>
      </c>
    </row>
    <row r="13" spans="3:9" ht="12.75">
      <c r="C13" s="35" t="s">
        <v>155</v>
      </c>
      <c r="D13" s="36"/>
      <c r="E13" s="190">
        <v>1</v>
      </c>
      <c r="I13" s="297"/>
    </row>
    <row r="14" spans="3:15" ht="6" customHeight="1">
      <c r="C14" s="35"/>
      <c r="D14" s="36"/>
      <c r="M14" s="263"/>
      <c r="N14" s="263"/>
      <c r="O14" s="263"/>
    </row>
    <row r="15" spans="3:15" ht="12.75" customHeight="1">
      <c r="C15" s="35" t="s">
        <v>152</v>
      </c>
      <c r="D15" s="36"/>
      <c r="E15" s="191"/>
      <c r="L15" s="263"/>
      <c r="M15" s="263"/>
      <c r="N15" s="263"/>
      <c r="O15" s="263"/>
    </row>
    <row r="16" spans="3:5" ht="6" customHeight="1">
      <c r="C16" s="35"/>
      <c r="D16" s="36"/>
      <c r="E16" s="192"/>
    </row>
    <row r="17" spans="3:5" ht="12.75">
      <c r="C17" s="35" t="s">
        <v>153</v>
      </c>
      <c r="D17" s="36"/>
      <c r="E17" s="191"/>
    </row>
    <row r="18" spans="3:5" ht="6" customHeight="1">
      <c r="C18" s="35"/>
      <c r="D18" s="36"/>
      <c r="E18" s="192"/>
    </row>
    <row r="19" spans="3:5" ht="12.75">
      <c r="C19" s="35" t="s">
        <v>154</v>
      </c>
      <c r="D19" s="36"/>
      <c r="E19" s="191"/>
    </row>
    <row r="20" spans="3:4" ht="6" customHeight="1">
      <c r="C20" s="35"/>
      <c r="D20" s="36"/>
    </row>
    <row r="21" spans="3:7" ht="12.75">
      <c r="C21" s="35" t="s">
        <v>156</v>
      </c>
      <c r="D21" s="36"/>
      <c r="E21" s="433"/>
      <c r="F21" s="434"/>
      <c r="G21" s="435"/>
    </row>
    <row r="22" spans="3:33" ht="6" customHeight="1">
      <c r="C22" s="35"/>
      <c r="D22" s="36"/>
      <c r="AG22" s="32"/>
    </row>
    <row r="23" spans="3:33" ht="12.75" customHeight="1">
      <c r="C23" s="35"/>
      <c r="D23" s="36"/>
      <c r="E23" s="295"/>
      <c r="F23" s="34"/>
      <c r="G23" s="439"/>
      <c r="H23" s="439"/>
      <c r="I23" s="263"/>
      <c r="AG23" s="32"/>
    </row>
    <row r="24" spans="6:9" ht="12.75">
      <c r="F24" s="263"/>
      <c r="G24" s="263"/>
      <c r="H24" s="263"/>
      <c r="I24" s="263"/>
    </row>
    <row r="25" spans="2:9" ht="12.75" customHeight="1">
      <c r="B25" s="45" t="s">
        <v>68</v>
      </c>
      <c r="C25" s="46"/>
      <c r="D25" s="192" t="s">
        <v>363</v>
      </c>
      <c r="E25" s="436" t="s">
        <v>372</v>
      </c>
      <c r="F25" s="437"/>
      <c r="G25" s="437"/>
      <c r="H25" s="437"/>
      <c r="I25" s="437"/>
    </row>
    <row r="26" spans="2:9" ht="12.75" customHeight="1">
      <c r="B26" s="45"/>
      <c r="C26" s="46"/>
      <c r="E26" s="437"/>
      <c r="F26" s="437"/>
      <c r="G26" s="437"/>
      <c r="H26" s="437"/>
      <c r="I26" s="437"/>
    </row>
    <row r="27" spans="2:9" ht="12.75" customHeight="1">
      <c r="B27" s="45"/>
      <c r="C27" s="46"/>
      <c r="E27" s="437"/>
      <c r="F27" s="437"/>
      <c r="G27" s="437"/>
      <c r="H27" s="437"/>
      <c r="I27" s="437"/>
    </row>
    <row r="28" spans="2:9" ht="12.75" customHeight="1">
      <c r="B28" s="45"/>
      <c r="C28" s="46"/>
      <c r="E28" s="437"/>
      <c r="F28" s="437"/>
      <c r="G28" s="437"/>
      <c r="H28" s="437"/>
      <c r="I28" s="437"/>
    </row>
    <row r="29" spans="2:9" ht="6.75" customHeight="1">
      <c r="B29" s="45"/>
      <c r="C29" s="46"/>
      <c r="E29" s="437"/>
      <c r="F29" s="437"/>
      <c r="G29" s="437"/>
      <c r="H29" s="437"/>
      <c r="I29" s="437"/>
    </row>
    <row r="30" spans="2:9" ht="12.75" customHeight="1">
      <c r="B30" s="34"/>
      <c r="C30" s="34"/>
      <c r="D30" s="34"/>
      <c r="E30" s="438" t="s">
        <v>373</v>
      </c>
      <c r="F30" s="437"/>
      <c r="G30" s="437"/>
      <c r="H30" s="437"/>
      <c r="I30" s="437"/>
    </row>
    <row r="31" spans="2:9" ht="12.75" customHeight="1">
      <c r="B31" s="34"/>
      <c r="C31" s="34"/>
      <c r="D31" s="34"/>
      <c r="E31" s="437"/>
      <c r="F31" s="437"/>
      <c r="G31" s="437"/>
      <c r="H31" s="437"/>
      <c r="I31" s="437"/>
    </row>
    <row r="32" spans="2:9" ht="12.75" customHeight="1">
      <c r="B32" s="34"/>
      <c r="C32" s="34"/>
      <c r="D32" s="34"/>
      <c r="E32" s="437"/>
      <c r="F32" s="437"/>
      <c r="G32" s="437"/>
      <c r="H32" s="437"/>
      <c r="I32" s="437"/>
    </row>
    <row r="33" spans="2:9" ht="12.75" customHeight="1">
      <c r="B33" s="34"/>
      <c r="C33" s="34"/>
      <c r="D33" s="34"/>
      <c r="E33" s="294"/>
      <c r="F33" s="294"/>
      <c r="G33" s="294"/>
      <c r="H33" s="294"/>
      <c r="I33" s="294"/>
    </row>
    <row r="34" spans="2:9" ht="12.75" customHeight="1">
      <c r="B34" s="34"/>
      <c r="C34" s="34"/>
      <c r="D34" s="34"/>
      <c r="E34" s="294"/>
      <c r="F34" s="294"/>
      <c r="G34" s="294"/>
      <c r="H34" s="294"/>
      <c r="I34" s="294"/>
    </row>
    <row r="35" spans="2:9" ht="13.5" thickBot="1">
      <c r="B35" s="39"/>
      <c r="C35" s="39"/>
      <c r="D35" s="39"/>
      <c r="E35" s="39"/>
      <c r="F35" s="264"/>
      <c r="G35" s="264"/>
      <c r="H35" s="264"/>
      <c r="I35" s="264"/>
    </row>
    <row r="37" ht="12.75">
      <c r="B37" s="54" t="s">
        <v>143</v>
      </c>
    </row>
    <row r="38" ht="12.75">
      <c r="B38" s="45"/>
    </row>
    <row r="39" spans="2:3" ht="12.75">
      <c r="B39" s="45"/>
      <c r="C39" s="28" t="s">
        <v>190</v>
      </c>
    </row>
    <row r="40" ht="12.75">
      <c r="B40" s="45"/>
    </row>
    <row r="41" spans="2:3" ht="12.75">
      <c r="B41" s="45"/>
      <c r="C41" s="28" t="s">
        <v>121</v>
      </c>
    </row>
    <row r="42" spans="2:3" ht="12.75">
      <c r="B42" s="45"/>
      <c r="C42" s="28" t="s">
        <v>120</v>
      </c>
    </row>
    <row r="43" spans="2:3" ht="12.75">
      <c r="B43" s="45"/>
      <c r="C43" s="28" t="s">
        <v>75</v>
      </c>
    </row>
    <row r="44" spans="2:3" ht="12.75">
      <c r="B44" s="45"/>
      <c r="C44" s="28" t="s">
        <v>76</v>
      </c>
    </row>
    <row r="45" ht="12.75">
      <c r="B45" s="45"/>
    </row>
    <row r="46" spans="2:3" ht="12.75">
      <c r="B46" s="45"/>
      <c r="C46" s="28" t="s">
        <v>74</v>
      </c>
    </row>
    <row r="48" spans="3:10" ht="13.5" thickBot="1">
      <c r="C48" s="34"/>
      <c r="D48" s="34"/>
      <c r="E48" s="34"/>
      <c r="F48" s="34"/>
      <c r="G48" s="34"/>
      <c r="H48" s="34"/>
      <c r="I48" s="34"/>
      <c r="J48" s="34"/>
    </row>
    <row r="49" spans="3:10" ht="12.75">
      <c r="C49" s="75" t="s">
        <v>65</v>
      </c>
      <c r="D49" s="34"/>
      <c r="E49" s="47"/>
      <c r="F49" s="48"/>
      <c r="G49" s="49" t="s">
        <v>38</v>
      </c>
      <c r="H49" s="50"/>
      <c r="I49" s="47"/>
      <c r="J49" s="34"/>
    </row>
    <row r="50" spans="3:10" ht="12.75">
      <c r="C50" s="34"/>
      <c r="D50" s="34"/>
      <c r="E50" s="51"/>
      <c r="F50" s="51" t="s">
        <v>39</v>
      </c>
      <c r="G50" s="51" t="s">
        <v>40</v>
      </c>
      <c r="H50" s="51" t="s">
        <v>41</v>
      </c>
      <c r="I50" s="52"/>
      <c r="J50" s="34"/>
    </row>
    <row r="51" spans="3:10" ht="12.75">
      <c r="C51" s="34"/>
      <c r="D51" s="34"/>
      <c r="E51" s="51" t="s">
        <v>42</v>
      </c>
      <c r="F51" s="51" t="s">
        <v>40</v>
      </c>
      <c r="G51" s="51" t="s">
        <v>43</v>
      </c>
      <c r="H51" s="51" t="s">
        <v>40</v>
      </c>
      <c r="I51" s="51" t="s">
        <v>44</v>
      </c>
      <c r="J51" s="34"/>
    </row>
    <row r="52" spans="3:10" ht="12.75">
      <c r="C52" s="34"/>
      <c r="D52" s="34"/>
      <c r="E52" s="51" t="s">
        <v>40</v>
      </c>
      <c r="F52" s="51" t="s">
        <v>45</v>
      </c>
      <c r="G52" s="51" t="s">
        <v>46</v>
      </c>
      <c r="H52" s="51" t="s">
        <v>45</v>
      </c>
      <c r="I52" s="51" t="s">
        <v>47</v>
      </c>
      <c r="J52" s="34"/>
    </row>
    <row r="53" spans="3:10" ht="13.5" thickBot="1">
      <c r="C53" s="34"/>
      <c r="D53" s="34"/>
      <c r="E53" s="53"/>
      <c r="F53" s="53"/>
      <c r="G53" s="53"/>
      <c r="H53" s="53"/>
      <c r="I53" s="53"/>
      <c r="J53" s="34"/>
    </row>
    <row r="54" spans="3:10" ht="13.5" thickTop="1">
      <c r="C54" s="34"/>
      <c r="D54" s="34"/>
      <c r="E54" s="221"/>
      <c r="F54" s="221"/>
      <c r="G54" s="221"/>
      <c r="H54" s="221"/>
      <c r="I54" s="221"/>
      <c r="J54" s="34"/>
    </row>
    <row r="55" spans="3:10" ht="12.75">
      <c r="C55" s="34" t="s">
        <v>52</v>
      </c>
      <c r="D55" s="34"/>
      <c r="E55" s="222">
        <v>100</v>
      </c>
      <c r="F55" s="223">
        <v>20</v>
      </c>
      <c r="G55" s="223">
        <f>+H55-F55</f>
        <v>10</v>
      </c>
      <c r="H55" s="223">
        <f>+E55*I55</f>
        <v>30</v>
      </c>
      <c r="I55" s="224">
        <v>0.3</v>
      </c>
      <c r="J55" s="34"/>
    </row>
    <row r="56" spans="3:11" ht="12.75">
      <c r="C56" s="34"/>
      <c r="D56" s="34"/>
      <c r="E56" s="225"/>
      <c r="F56" s="225"/>
      <c r="G56" s="225"/>
      <c r="H56" s="225"/>
      <c r="I56" s="225"/>
      <c r="J56" s="34"/>
      <c r="K56" s="28" t="s">
        <v>115</v>
      </c>
    </row>
    <row r="57" spans="3:11" ht="12.75">
      <c r="C57" s="34"/>
      <c r="D57" s="34"/>
      <c r="E57" s="225"/>
      <c r="F57" s="225"/>
      <c r="G57" s="225"/>
      <c r="H57" s="225"/>
      <c r="I57" s="225"/>
      <c r="J57" s="34"/>
      <c r="K57" s="28" t="s">
        <v>114</v>
      </c>
    </row>
    <row r="58" spans="3:10" ht="12.75">
      <c r="C58" s="34" t="s">
        <v>53</v>
      </c>
      <c r="D58" s="34"/>
      <c r="E58" s="222">
        <v>100</v>
      </c>
      <c r="F58" s="223">
        <v>30</v>
      </c>
      <c r="G58" s="223">
        <f>+H58-F58</f>
        <v>0</v>
      </c>
      <c r="H58" s="223">
        <f>+E58*I58</f>
        <v>30</v>
      </c>
      <c r="I58" s="224">
        <v>0.3</v>
      </c>
      <c r="J58" s="34"/>
    </row>
    <row r="59" spans="3:11" ht="12.75">
      <c r="C59" s="34"/>
      <c r="D59" s="34"/>
      <c r="E59" s="225"/>
      <c r="F59" s="225"/>
      <c r="G59" s="225"/>
      <c r="H59" s="225"/>
      <c r="I59" s="225"/>
      <c r="J59" s="34"/>
      <c r="K59" s="28" t="s">
        <v>116</v>
      </c>
    </row>
    <row r="60" spans="3:11" ht="12.75">
      <c r="C60" s="34"/>
      <c r="D60" s="34"/>
      <c r="E60" s="225"/>
      <c r="F60" s="225"/>
      <c r="G60" s="225"/>
      <c r="H60" s="225"/>
      <c r="I60" s="225"/>
      <c r="J60" s="34"/>
      <c r="K60" s="28" t="s">
        <v>117</v>
      </c>
    </row>
    <row r="61" spans="3:11" ht="12.75">
      <c r="C61" s="34" t="s">
        <v>54</v>
      </c>
      <c r="D61" s="34"/>
      <c r="E61" s="222">
        <v>100</v>
      </c>
      <c r="F61" s="223">
        <v>30</v>
      </c>
      <c r="G61" s="223">
        <f>+H61-F61</f>
        <v>20</v>
      </c>
      <c r="H61" s="223">
        <f>+E61*I61</f>
        <v>50</v>
      </c>
      <c r="I61" s="224">
        <v>0.5</v>
      </c>
      <c r="J61" s="34"/>
      <c r="K61" s="28" t="s">
        <v>113</v>
      </c>
    </row>
    <row r="62" spans="3:11" ht="12.75">
      <c r="C62" s="34"/>
      <c r="D62" s="34"/>
      <c r="E62" s="225"/>
      <c r="F62" s="225"/>
      <c r="G62" s="225"/>
      <c r="H62" s="225"/>
      <c r="I62" s="225"/>
      <c r="J62" s="34"/>
      <c r="K62" s="28" t="s">
        <v>118</v>
      </c>
    </row>
    <row r="63" spans="3:10" ht="12.75">
      <c r="C63" s="34"/>
      <c r="D63" s="34"/>
      <c r="E63" s="225"/>
      <c r="F63" s="225"/>
      <c r="G63" s="225"/>
      <c r="H63" s="225"/>
      <c r="I63" s="225"/>
      <c r="J63" s="34"/>
    </row>
    <row r="64" ht="12.75" customHeight="1">
      <c r="C64" s="28" t="s">
        <v>112</v>
      </c>
    </row>
    <row r="65" ht="12.75" customHeight="1">
      <c r="C65" s="19"/>
    </row>
    <row r="66" ht="12.75">
      <c r="C66" s="28" t="s">
        <v>142</v>
      </c>
    </row>
    <row r="67" ht="12.75" customHeight="1"/>
    <row r="68" ht="12.75">
      <c r="C68" s="28" t="s">
        <v>110</v>
      </c>
    </row>
    <row r="69" ht="12.75">
      <c r="C69" s="28" t="s">
        <v>109</v>
      </c>
    </row>
    <row r="71" ht="12.75">
      <c r="C71" s="28" t="s">
        <v>111</v>
      </c>
    </row>
    <row r="72" ht="12.75">
      <c r="C72" s="28" t="s">
        <v>87</v>
      </c>
    </row>
  </sheetData>
  <sheetProtection sheet="1" objects="1" scenarios="1" selectLockedCells="1"/>
  <mergeCells count="5">
    <mergeCell ref="C2:I2"/>
    <mergeCell ref="E21:G21"/>
    <mergeCell ref="E25:I29"/>
    <mergeCell ref="E30:I32"/>
    <mergeCell ref="G23:H23"/>
  </mergeCells>
  <dataValidations count="6">
    <dataValidation type="whole" allowBlank="1" showInputMessage="1" showErrorMessage="1" prompt="Beginning with 1, increment this number by 1 for each subsequent Pay Request." sqref="E13">
      <formula1>0</formula1>
      <formula2>1000</formula2>
    </dataValidation>
    <dataValidation allowBlank="1" showInputMessage="1" showErrorMessage="1" prompt="Enter the pay period beginning date in mm/dd/yyyy format." sqref="E15"/>
    <dataValidation allowBlank="1" showInputMessage="1" showErrorMessage="1" prompt="Enter the pay period ending date in mm/dd/yyyy format." sqref="E17"/>
    <dataValidation allowBlank="1" showInputMessage="1" showErrorMessage="1" prompt="Enter the date this Pay Request was signed/submitted.  Enter date in mm/dd/yyyy format." sqref="E19"/>
    <dataValidation allowBlank="1" showInputMessage="1" showErrorMessage="1" prompt="Enter the name of the Contractor's officer or representive who is authorized to sign this payment request." sqref="E21:G21"/>
    <dataValidation allowBlank="1" prompt="&#10;" sqref="E23"/>
  </dataValidations>
  <printOptions/>
  <pageMargins left="0.75" right="0.75" top="1" bottom="1" header="0.5" footer="0.5"/>
  <pageSetup fitToHeight="1" fitToWidth="1" horizontalDpi="600" verticalDpi="600" orientation="portrait" scale="66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421875" style="0" customWidth="1"/>
    <col min="3" max="3" width="25.421875" style="0" customWidth="1"/>
    <col min="4" max="4" width="15.00390625" style="0" customWidth="1"/>
    <col min="5" max="5" width="1.421875" style="0" customWidth="1"/>
    <col min="6" max="9" width="19.7109375" style="0" customWidth="1"/>
    <col min="10" max="10" width="16.140625" style="0" customWidth="1"/>
  </cols>
  <sheetData>
    <row r="1" spans="2:6" ht="21" customHeight="1">
      <c r="B1" s="431" t="s">
        <v>197</v>
      </c>
      <c r="C1" s="431"/>
      <c r="D1" s="431"/>
      <c r="E1" s="86"/>
      <c r="F1" s="178" t="s">
        <v>187</v>
      </c>
    </row>
    <row r="2" spans="2:6" ht="21" customHeight="1">
      <c r="B2" s="431"/>
      <c r="C2" s="431"/>
      <c r="D2" s="431"/>
      <c r="E2" s="177" t="s">
        <v>141</v>
      </c>
      <c r="F2" s="179" t="s">
        <v>186</v>
      </c>
    </row>
    <row r="3" spans="2:8" ht="21" customHeight="1">
      <c r="B3" s="431"/>
      <c r="C3" s="431"/>
      <c r="D3" s="431"/>
      <c r="F3" s="179" t="s">
        <v>85</v>
      </c>
      <c r="H3" s="177"/>
    </row>
    <row r="4" ht="11.25" customHeight="1" thickBot="1"/>
    <row r="5" spans="2:10" ht="24.75" customHeight="1" thickTop="1">
      <c r="B5" s="142" t="s">
        <v>62</v>
      </c>
      <c r="C5" s="109"/>
      <c r="D5" s="452" t="s">
        <v>145</v>
      </c>
      <c r="E5" s="453"/>
      <c r="F5" s="453"/>
      <c r="G5" s="454"/>
      <c r="H5" s="448" t="s">
        <v>59</v>
      </c>
      <c r="I5" s="449"/>
      <c r="J5" s="446">
        <f>Initialize!E13</f>
        <v>1</v>
      </c>
    </row>
    <row r="6" spans="2:10" ht="18" customHeight="1" thickBot="1">
      <c r="B6" s="143" t="s">
        <v>418</v>
      </c>
      <c r="C6" s="94"/>
      <c r="D6" s="455" t="s">
        <v>146</v>
      </c>
      <c r="E6" s="456"/>
      <c r="F6" s="456"/>
      <c r="G6" s="457"/>
      <c r="H6" s="450"/>
      <c r="I6" s="451"/>
      <c r="J6" s="447"/>
    </row>
    <row r="7" spans="2:10" ht="18" customHeight="1">
      <c r="B7" s="202" t="s">
        <v>144</v>
      </c>
      <c r="C7" s="93"/>
      <c r="D7" s="455"/>
      <c r="E7" s="456"/>
      <c r="F7" s="456"/>
      <c r="G7" s="457"/>
      <c r="H7" s="144"/>
      <c r="I7" s="145" t="s">
        <v>91</v>
      </c>
      <c r="J7" s="355">
        <f>Initialize!E15</f>
        <v>0</v>
      </c>
    </row>
    <row r="8" spans="2:10" ht="24.75" customHeight="1" thickBot="1">
      <c r="B8" s="203" t="s">
        <v>157</v>
      </c>
      <c r="C8" s="94"/>
      <c r="D8" s="458" t="s">
        <v>147</v>
      </c>
      <c r="E8" s="459"/>
      <c r="F8" s="459"/>
      <c r="G8" s="460"/>
      <c r="H8" s="146"/>
      <c r="I8" s="147" t="s">
        <v>92</v>
      </c>
      <c r="J8" s="356">
        <f>Initialize!E17</f>
        <v>0</v>
      </c>
    </row>
    <row r="9" spans="2:10" ht="9.75" customHeight="1">
      <c r="B9" s="443"/>
      <c r="C9" s="97"/>
      <c r="D9" s="97"/>
      <c r="E9" s="97"/>
      <c r="F9" s="97"/>
      <c r="G9" s="97"/>
      <c r="H9" s="97"/>
      <c r="I9" s="97"/>
      <c r="J9" s="110"/>
    </row>
    <row r="10" spans="2:10" s="95" customFormat="1" ht="15.75" customHeight="1">
      <c r="B10" s="444"/>
      <c r="C10" s="360" t="s">
        <v>182</v>
      </c>
      <c r="D10" s="105">
        <f>'General Project Info'!F6</f>
        <v>0</v>
      </c>
      <c r="E10" s="96"/>
      <c r="F10" s="96"/>
      <c r="G10" s="96"/>
      <c r="H10" s="96"/>
      <c r="I10" s="96"/>
      <c r="J10" s="111"/>
    </row>
    <row r="11" spans="2:10" s="95" customFormat="1" ht="15.75" customHeight="1">
      <c r="B11" s="444"/>
      <c r="C11" s="360" t="s">
        <v>183</v>
      </c>
      <c r="D11" s="366">
        <f>'General Project Info'!F8</f>
        <v>0</v>
      </c>
      <c r="E11" s="96"/>
      <c r="F11" s="96"/>
      <c r="G11" s="96"/>
      <c r="H11" s="96"/>
      <c r="I11" s="96"/>
      <c r="J11" s="111"/>
    </row>
    <row r="12" spans="2:10" s="95" customFormat="1" ht="15.75" customHeight="1">
      <c r="B12" s="444"/>
      <c r="C12" s="360" t="s">
        <v>184</v>
      </c>
      <c r="D12" s="366">
        <f>'General Project Info'!F7</f>
        <v>0</v>
      </c>
      <c r="E12" s="96"/>
      <c r="F12" s="96"/>
      <c r="G12" s="96"/>
      <c r="H12" s="96"/>
      <c r="I12" s="96"/>
      <c r="J12" s="111"/>
    </row>
    <row r="13" spans="2:10" ht="9.75" customHeight="1" thickBot="1">
      <c r="B13" s="445"/>
      <c r="C13" s="98"/>
      <c r="D13" s="99"/>
      <c r="E13" s="98"/>
      <c r="F13" s="98"/>
      <c r="G13" s="98"/>
      <c r="H13" s="98"/>
      <c r="I13" s="98"/>
      <c r="J13" s="112"/>
    </row>
    <row r="14" spans="2:10" ht="18" customHeight="1">
      <c r="B14" s="113"/>
      <c r="C14" s="101"/>
      <c r="D14" s="101"/>
      <c r="E14" s="101"/>
      <c r="F14" s="79"/>
      <c r="G14" s="149" t="s">
        <v>38</v>
      </c>
      <c r="H14" s="148"/>
      <c r="I14" s="148"/>
      <c r="J14" s="114"/>
    </row>
    <row r="15" spans="2:10" ht="18" customHeight="1">
      <c r="B15" s="115"/>
      <c r="C15" s="101"/>
      <c r="D15" s="101"/>
      <c r="E15" s="101"/>
      <c r="F15" s="80"/>
      <c r="G15" s="80" t="s">
        <v>39</v>
      </c>
      <c r="H15" s="80" t="s">
        <v>40</v>
      </c>
      <c r="I15" s="80" t="s">
        <v>41</v>
      </c>
      <c r="J15" s="114"/>
    </row>
    <row r="16" spans="2:10" ht="18" customHeight="1">
      <c r="B16" s="116"/>
      <c r="C16" s="101"/>
      <c r="D16" s="101"/>
      <c r="E16" s="101"/>
      <c r="F16" s="150" t="s">
        <v>42</v>
      </c>
      <c r="G16" s="80" t="s">
        <v>40</v>
      </c>
      <c r="H16" s="80" t="s">
        <v>43</v>
      </c>
      <c r="I16" s="80" t="s">
        <v>40</v>
      </c>
      <c r="J16" s="117" t="s">
        <v>44</v>
      </c>
    </row>
    <row r="17" spans="2:10" ht="18" customHeight="1" thickBot="1">
      <c r="B17" s="118"/>
      <c r="C17" s="81"/>
      <c r="D17" s="81"/>
      <c r="E17" s="81"/>
      <c r="F17" s="151" t="s">
        <v>40</v>
      </c>
      <c r="G17" s="82" t="s">
        <v>45</v>
      </c>
      <c r="H17" s="82" t="s">
        <v>46</v>
      </c>
      <c r="I17" s="82" t="s">
        <v>45</v>
      </c>
      <c r="J17" s="119" t="s">
        <v>47</v>
      </c>
    </row>
    <row r="18" spans="2:10" ht="18" customHeight="1" thickTop="1">
      <c r="B18" s="159"/>
      <c r="C18" s="160"/>
      <c r="D18" s="160"/>
      <c r="E18" s="160"/>
      <c r="F18" s="83" t="s">
        <v>133</v>
      </c>
      <c r="G18" s="83" t="s">
        <v>134</v>
      </c>
      <c r="H18" s="83" t="s">
        <v>135</v>
      </c>
      <c r="I18" s="83" t="s">
        <v>136</v>
      </c>
      <c r="J18" s="120" t="s">
        <v>137</v>
      </c>
    </row>
    <row r="19" spans="2:10" ht="18" customHeight="1">
      <c r="B19" s="361" t="s">
        <v>180</v>
      </c>
      <c r="C19" s="168"/>
      <c r="D19" s="168"/>
      <c r="E19" s="169"/>
      <c r="F19" s="170">
        <f>'PART B'!$D$26</f>
        <v>0</v>
      </c>
      <c r="G19" s="170">
        <f>'PART B'!$E$26</f>
        <v>0</v>
      </c>
      <c r="H19" s="170">
        <f>'PART B'!$F$26</f>
        <v>0</v>
      </c>
      <c r="I19" s="170">
        <f>'PART B'!$G$26</f>
        <v>0</v>
      </c>
      <c r="J19" s="171">
        <f>IF(F19=0,0,+I19/F19)</f>
        <v>0</v>
      </c>
    </row>
    <row r="20" spans="2:10" ht="18" customHeight="1">
      <c r="B20" s="362" t="s">
        <v>179</v>
      </c>
      <c r="C20" s="162"/>
      <c r="D20" s="162"/>
      <c r="E20" s="163"/>
      <c r="F20" s="164">
        <f>'PART C'!C24</f>
        <v>0</v>
      </c>
      <c r="G20" s="164">
        <f>'PART C'!D24</f>
        <v>0</v>
      </c>
      <c r="H20" s="164">
        <f>'PART C'!E24</f>
        <v>0</v>
      </c>
      <c r="I20" s="164">
        <f>'PART C'!F24</f>
        <v>0</v>
      </c>
      <c r="J20" s="165">
        <f>IF(F20=0,0,+I20/F20)</f>
        <v>0</v>
      </c>
    </row>
    <row r="21" spans="2:10" ht="18" customHeight="1">
      <c r="B21" s="172" t="s">
        <v>148</v>
      </c>
      <c r="C21" s="173"/>
      <c r="D21" s="173"/>
      <c r="E21" s="174"/>
      <c r="F21" s="175">
        <f>F19+F20</f>
        <v>0</v>
      </c>
      <c r="G21" s="175">
        <f>G19+G20</f>
        <v>0</v>
      </c>
      <c r="H21" s="175">
        <f>H19+H20</f>
        <v>0</v>
      </c>
      <c r="I21" s="175">
        <f>I19+I20</f>
        <v>0</v>
      </c>
      <c r="J21" s="176">
        <f>IF(F21=0,0,+I21/F21)</f>
        <v>0</v>
      </c>
    </row>
    <row r="22" spans="2:10" ht="18" customHeight="1" thickBot="1">
      <c r="B22" s="363" t="s">
        <v>181</v>
      </c>
      <c r="C22" s="364" t="s">
        <v>158</v>
      </c>
      <c r="D22" s="365" t="e">
        <f>Retainage_Current/I21</f>
        <v>#DIV/0!</v>
      </c>
      <c r="E22" s="181"/>
      <c r="F22" s="182"/>
      <c r="G22" s="183">
        <v>0</v>
      </c>
      <c r="H22" s="184">
        <f>I22-G22</f>
        <v>0</v>
      </c>
      <c r="I22" s="185">
        <f>-('PART B'!J26+'PART C'!I24)</f>
        <v>0</v>
      </c>
      <c r="J22" s="186"/>
    </row>
    <row r="23" spans="2:10" ht="24" customHeight="1" thickBot="1">
      <c r="B23" s="133" t="s">
        <v>149</v>
      </c>
      <c r="C23" s="134"/>
      <c r="D23" s="134"/>
      <c r="E23" s="135"/>
      <c r="F23" s="166"/>
      <c r="G23" s="153">
        <f>G21+G22</f>
        <v>0</v>
      </c>
      <c r="H23" s="180">
        <f>I23-G23</f>
        <v>0</v>
      </c>
      <c r="I23" s="152">
        <f>I21+I22</f>
        <v>0</v>
      </c>
      <c r="J23" s="167"/>
    </row>
    <row r="24" spans="2:10" ht="15.75" thickTop="1">
      <c r="B24" s="123"/>
      <c r="C24" s="84"/>
      <c r="D24" s="84"/>
      <c r="E24" s="84"/>
      <c r="F24" s="84"/>
      <c r="G24" s="84"/>
      <c r="H24" s="161" t="s">
        <v>185</v>
      </c>
      <c r="I24" s="84"/>
      <c r="J24" s="124"/>
    </row>
    <row r="25" spans="2:10" ht="18">
      <c r="B25" s="121" t="s">
        <v>138</v>
      </c>
      <c r="C25" s="100"/>
      <c r="D25" s="100"/>
      <c r="E25" s="100"/>
      <c r="F25" s="100"/>
      <c r="G25" s="100"/>
      <c r="H25" s="100"/>
      <c r="I25" s="100"/>
      <c r="J25" s="122"/>
    </row>
    <row r="26" spans="2:10" ht="15">
      <c r="B26" s="123"/>
      <c r="C26" s="84"/>
      <c r="D26" s="84"/>
      <c r="E26" s="84"/>
      <c r="F26" s="84"/>
      <c r="G26" s="84"/>
      <c r="H26" s="84"/>
      <c r="I26" s="84"/>
      <c r="J26" s="124"/>
    </row>
    <row r="27" spans="2:10" ht="18">
      <c r="B27" s="125" t="s">
        <v>160</v>
      </c>
      <c r="C27" s="103"/>
      <c r="D27" s="103"/>
      <c r="E27" s="103"/>
      <c r="F27" s="103"/>
      <c r="G27" s="103"/>
      <c r="H27" s="103"/>
      <c r="I27" s="103"/>
      <c r="J27" s="126"/>
    </row>
    <row r="28" spans="2:10" ht="18">
      <c r="B28" s="125" t="s">
        <v>161</v>
      </c>
      <c r="C28" s="103"/>
      <c r="D28" s="103"/>
      <c r="E28" s="103"/>
      <c r="F28" s="103"/>
      <c r="G28" s="103"/>
      <c r="H28" s="103"/>
      <c r="I28" s="103"/>
      <c r="J28" s="126"/>
    </row>
    <row r="29" spans="2:10" ht="18">
      <c r="B29" s="125" t="s">
        <v>162</v>
      </c>
      <c r="C29" s="103"/>
      <c r="D29" s="103"/>
      <c r="E29" s="103"/>
      <c r="F29" s="103"/>
      <c r="G29" s="103"/>
      <c r="H29" s="103"/>
      <c r="I29" s="103"/>
      <c r="J29" s="126"/>
    </row>
    <row r="30" spans="2:10" ht="18">
      <c r="B30" s="125" t="s">
        <v>163</v>
      </c>
      <c r="C30" s="103"/>
      <c r="D30" s="103"/>
      <c r="E30" s="103"/>
      <c r="F30" s="103"/>
      <c r="G30" s="103"/>
      <c r="H30" s="103"/>
      <c r="I30" s="103"/>
      <c r="J30" s="126"/>
    </row>
    <row r="31" spans="2:10" ht="18">
      <c r="B31" s="125" t="s">
        <v>164</v>
      </c>
      <c r="C31" s="103"/>
      <c r="D31" s="103"/>
      <c r="E31" s="103"/>
      <c r="F31" s="103"/>
      <c r="G31" s="103"/>
      <c r="H31" s="103"/>
      <c r="I31" s="103"/>
      <c r="J31" s="126"/>
    </row>
    <row r="32" spans="2:10" ht="18">
      <c r="B32" s="125" t="str">
        <f>"  incurred in connection with Work covered by prior "&amp;IF(Initialize!E13=1,"Certificates for Payment ( not applicable for Pay Request 1 ) ;",IF(Initialize!E13=2,"Certificate for Payment Number 1 and; ","Certificates for Payment numbered 1 through "&amp;FIXED(Initialize!E13-1,0,TRUE)&amp;", inclusive, and;"))</f>
        <v>  incurred in connection with Work covered by prior Certificates for Payment ( not applicable for Pay Request 1 ) ;</v>
      </c>
      <c r="C32" s="103"/>
      <c r="D32" s="103"/>
      <c r="E32" s="103"/>
      <c r="F32" s="103"/>
      <c r="G32" s="103"/>
      <c r="H32" s="103"/>
      <c r="I32" s="103"/>
      <c r="J32" s="126"/>
    </row>
    <row r="33" spans="2:10" ht="18">
      <c r="B33" s="125" t="s">
        <v>165</v>
      </c>
      <c r="C33" s="103"/>
      <c r="D33" s="103"/>
      <c r="E33" s="103"/>
      <c r="F33" s="103"/>
      <c r="G33" s="103"/>
      <c r="H33" s="103"/>
      <c r="I33" s="103"/>
      <c r="J33" s="126"/>
    </row>
    <row r="34" spans="2:10" ht="18">
      <c r="B34" s="125" t="s">
        <v>166</v>
      </c>
      <c r="C34" s="103"/>
      <c r="D34" s="103"/>
      <c r="E34" s="103"/>
      <c r="F34" s="103"/>
      <c r="G34" s="103"/>
      <c r="H34" s="103"/>
      <c r="I34" s="103"/>
      <c r="J34" s="126"/>
    </row>
    <row r="35" spans="2:10" ht="18">
      <c r="B35" s="125" t="s">
        <v>167</v>
      </c>
      <c r="C35" s="103"/>
      <c r="D35" s="103"/>
      <c r="E35" s="103"/>
      <c r="F35" s="103"/>
      <c r="G35" s="103"/>
      <c r="H35" s="103"/>
      <c r="I35" s="103"/>
      <c r="J35" s="126"/>
    </row>
    <row r="36" spans="2:10" ht="18">
      <c r="B36" s="127"/>
      <c r="C36" s="104"/>
      <c r="D36" s="104"/>
      <c r="E36" s="104"/>
      <c r="F36" s="104"/>
      <c r="G36" s="104"/>
      <c r="H36" s="104"/>
      <c r="I36" s="104"/>
      <c r="J36" s="128"/>
    </row>
    <row r="37" spans="2:10" ht="18">
      <c r="B37" s="138" t="s">
        <v>169</v>
      </c>
      <c r="C37" s="462" t="str">
        <f>IF('General Project Info'!$F$12=0,"    *** enter FEIN in Step 2 ***",'General Project Info'!$F$12)</f>
        <v>    *** enter FEIN in Step 2 ***</v>
      </c>
      <c r="D37" s="462"/>
      <c r="E37" s="104"/>
      <c r="F37" s="139" t="s">
        <v>171</v>
      </c>
      <c r="G37" s="463" t="str">
        <f>IF('General Project Info'!$F$11=0,"    *** enter Contractor name in Step 2 ***",'General Project Info'!$F$11)</f>
        <v>    *** enter Contractor name in Step 2 ***</v>
      </c>
      <c r="H37" s="463"/>
      <c r="I37" s="463"/>
      <c r="J37" s="464"/>
    </row>
    <row r="38" spans="2:10" ht="18">
      <c r="B38" s="127"/>
      <c r="C38" s="104"/>
      <c r="D38" s="104"/>
      <c r="E38" s="104"/>
      <c r="F38" s="107"/>
      <c r="G38" s="104"/>
      <c r="H38" s="104"/>
      <c r="I38" s="104"/>
      <c r="J38" s="128"/>
    </row>
    <row r="39" spans="2:10" ht="18">
      <c r="B39" s="138" t="s">
        <v>168</v>
      </c>
      <c r="C39" s="461">
        <f>Initialize!E19</f>
        <v>0</v>
      </c>
      <c r="D39" s="461"/>
      <c r="E39" s="104"/>
      <c r="F39" s="139" t="s">
        <v>170</v>
      </c>
      <c r="G39" s="106"/>
      <c r="H39" s="106"/>
      <c r="I39" s="106"/>
      <c r="J39" s="128"/>
    </row>
    <row r="40" spans="2:10" ht="18">
      <c r="B40" s="127"/>
      <c r="C40" s="104"/>
      <c r="D40" s="104"/>
      <c r="E40" s="104"/>
      <c r="F40" s="107"/>
      <c r="G40" s="104"/>
      <c r="H40" s="154" t="s">
        <v>150</v>
      </c>
      <c r="I40" s="104"/>
      <c r="J40" s="128"/>
    </row>
    <row r="41" spans="2:10" ht="18">
      <c r="B41" s="127"/>
      <c r="C41" s="104"/>
      <c r="D41" s="104"/>
      <c r="E41" s="104"/>
      <c r="F41" s="139" t="s">
        <v>177</v>
      </c>
      <c r="G41" s="465" t="str">
        <f>IF(Initialize!E21=0,"    *** enter Contractor Representative's Name in Step 3 ***",Initialize!E21)</f>
        <v>    *** enter Contractor Representative's Name in Step 3 ***</v>
      </c>
      <c r="H41" s="465"/>
      <c r="I41" s="465"/>
      <c r="J41" s="466"/>
    </row>
    <row r="42" spans="2:10" ht="18.75" thickBot="1">
      <c r="B42" s="130"/>
      <c r="C42" s="131"/>
      <c r="D42" s="131"/>
      <c r="E42" s="131"/>
      <c r="F42" s="131"/>
      <c r="G42" s="131"/>
      <c r="H42" s="131"/>
      <c r="I42" s="131"/>
      <c r="J42" s="132"/>
    </row>
    <row r="43" spans="2:10" ht="18.75" thickTop="1">
      <c r="B43" s="127"/>
      <c r="C43" s="104"/>
      <c r="D43" s="104"/>
      <c r="E43" s="104"/>
      <c r="F43" s="104"/>
      <c r="G43" s="104"/>
      <c r="H43" s="104"/>
      <c r="I43" s="104"/>
      <c r="J43" s="128"/>
    </row>
    <row r="44" spans="2:10" ht="18">
      <c r="B44" s="121" t="s">
        <v>139</v>
      </c>
      <c r="C44" s="102"/>
      <c r="D44" s="102"/>
      <c r="E44" s="102"/>
      <c r="F44" s="102"/>
      <c r="G44" s="102"/>
      <c r="H44" s="102"/>
      <c r="I44" s="102"/>
      <c r="J44" s="129"/>
    </row>
    <row r="45" spans="2:10" ht="18">
      <c r="B45" s="127"/>
      <c r="C45" s="104"/>
      <c r="D45" s="104"/>
      <c r="E45" s="104"/>
      <c r="F45" s="104"/>
      <c r="G45" s="104"/>
      <c r="H45" s="104"/>
      <c r="I45" s="104"/>
      <c r="J45" s="128"/>
    </row>
    <row r="46" spans="2:10" ht="18">
      <c r="B46" s="127" t="str">
        <f>"  This is to certify that, in accordance with the terms of a contract for Project Number "&amp;'General Project Info'!$F$6&amp;" executed"</f>
        <v>  This is to certify that, in accordance with the terms of a contract for Project Number  executed</v>
      </c>
      <c r="C46" s="104"/>
      <c r="D46" s="104"/>
      <c r="E46" s="104"/>
      <c r="F46" s="104"/>
      <c r="G46" s="104"/>
      <c r="H46" s="104"/>
      <c r="I46" s="104"/>
      <c r="J46" s="128"/>
    </row>
    <row r="47" spans="2:10" ht="18">
      <c r="B47" s="127" t="str">
        <f>"  the "&amp;'General Project Info'!$E$18&amp;" day of "&amp;'General Project Info'!$E$17&amp;", "&amp;'General Project Info'!$E$19&amp;" by and between, "&amp;'General Project Info'!$F$11&amp;","</f>
        <v>  the  day of ,  by and between, ,</v>
      </c>
      <c r="C47" s="104"/>
      <c r="D47" s="104"/>
      <c r="E47" s="104"/>
      <c r="F47" s="104"/>
      <c r="G47" s="104"/>
      <c r="H47" s="104"/>
      <c r="I47" s="104"/>
      <c r="J47" s="128"/>
    </row>
    <row r="48" spans="2:10" ht="18">
      <c r="B48" s="127" t="str">
        <f>"  the contractor, and the Commonwealth of Virginia, "&amp;'General Project Info'!$F$8&amp;","</f>
        <v>  the contractor, and the Commonwealth of Virginia, ,</v>
      </c>
      <c r="C48" s="104"/>
      <c r="D48" s="104"/>
      <c r="E48" s="104"/>
      <c r="F48" s="104"/>
      <c r="G48" s="104"/>
      <c r="H48" s="104"/>
      <c r="I48" s="104"/>
      <c r="J48" s="128"/>
    </row>
    <row r="49" spans="2:10" ht="18">
      <c r="B49" s="127" t="str">
        <f>"  the Owner, for work at "&amp;'General Project Info'!$F$9&amp;", there is due to the Contractor the amount of"</f>
        <v>  the Owner, for work at , there is due to the Contractor the amount of</v>
      </c>
      <c r="C49" s="104"/>
      <c r="D49" s="104"/>
      <c r="E49" s="104"/>
      <c r="F49" s="104"/>
      <c r="G49" s="104"/>
      <c r="H49" s="104"/>
      <c r="I49" s="104"/>
      <c r="J49" s="128"/>
    </row>
    <row r="50" spans="2:10" ht="18" customHeight="1">
      <c r="B50" s="440" t="e">
        <f>"  "&amp;spellnumber(H23)&amp;"    "&amp;TEXT(H23,"$#,###.00")</f>
        <v>#NAME?</v>
      </c>
      <c r="C50" s="441"/>
      <c r="D50" s="441"/>
      <c r="E50" s="441"/>
      <c r="F50" s="441"/>
      <c r="G50" s="441"/>
      <c r="H50" s="441"/>
      <c r="I50" s="441"/>
      <c r="J50" s="442"/>
    </row>
    <row r="51" spans="2:10" ht="18" customHeight="1">
      <c r="B51" s="440"/>
      <c r="C51" s="441"/>
      <c r="D51" s="441"/>
      <c r="E51" s="441"/>
      <c r="F51" s="441"/>
      <c r="G51" s="441"/>
      <c r="H51" s="441"/>
      <c r="I51" s="441"/>
      <c r="J51" s="442"/>
    </row>
    <row r="52" spans="2:10" ht="18">
      <c r="B52" s="141" t="s">
        <v>178</v>
      </c>
      <c r="C52" s="104"/>
      <c r="D52" s="104"/>
      <c r="E52" s="104"/>
      <c r="F52" s="104"/>
      <c r="G52" s="104"/>
      <c r="H52" s="104"/>
      <c r="I52" s="104"/>
      <c r="J52" s="128"/>
    </row>
    <row r="53" spans="2:10" ht="18">
      <c r="B53" s="136" t="str">
        <f>"          "&amp;'General Project Info'!$F$10</f>
        <v>          </v>
      </c>
      <c r="C53" s="105"/>
      <c r="D53" s="104"/>
      <c r="E53" s="104"/>
      <c r="F53" s="104"/>
      <c r="G53" s="104"/>
      <c r="H53" s="104"/>
      <c r="I53" s="104"/>
      <c r="J53" s="128"/>
    </row>
    <row r="54" spans="2:10" ht="18">
      <c r="B54" s="127"/>
      <c r="C54" s="104"/>
      <c r="D54" s="104"/>
      <c r="E54" s="104"/>
      <c r="F54" s="104"/>
      <c r="G54" s="104"/>
      <c r="H54" s="104"/>
      <c r="I54" s="104"/>
      <c r="J54" s="128"/>
    </row>
    <row r="55" spans="2:10" ht="18">
      <c r="B55" s="140" t="s">
        <v>174</v>
      </c>
      <c r="C55" s="104"/>
      <c r="D55" s="104"/>
      <c r="E55" s="104"/>
      <c r="F55" s="104"/>
      <c r="G55" s="104"/>
      <c r="H55" s="104"/>
      <c r="J55" s="128"/>
    </row>
    <row r="56" spans="2:10" ht="18.75">
      <c r="B56" s="137"/>
      <c r="C56" s="155" t="s">
        <v>150</v>
      </c>
      <c r="D56" s="155"/>
      <c r="E56" s="155"/>
      <c r="F56" s="156"/>
      <c r="G56" s="155" t="s">
        <v>151</v>
      </c>
      <c r="H56" s="155"/>
      <c r="I56" s="157" t="s">
        <v>175</v>
      </c>
      <c r="J56" s="158"/>
    </row>
    <row r="57" spans="2:10" ht="18.75" thickBot="1">
      <c r="B57" s="130"/>
      <c r="C57" s="131"/>
      <c r="D57" s="131"/>
      <c r="E57" s="131"/>
      <c r="F57" s="131"/>
      <c r="G57" s="131"/>
      <c r="H57" s="131"/>
      <c r="I57" s="131"/>
      <c r="J57" s="132"/>
    </row>
    <row r="58" spans="2:10" ht="18.75" thickTop="1">
      <c r="B58" s="127"/>
      <c r="C58" s="104"/>
      <c r="D58" s="104"/>
      <c r="E58" s="104"/>
      <c r="F58" s="104"/>
      <c r="G58" s="104"/>
      <c r="H58" s="104"/>
      <c r="I58" s="104"/>
      <c r="J58" s="128"/>
    </row>
    <row r="59" spans="2:10" ht="18">
      <c r="B59" s="121" t="s">
        <v>140</v>
      </c>
      <c r="C59" s="102"/>
      <c r="D59" s="102"/>
      <c r="E59" s="102"/>
      <c r="F59" s="102"/>
      <c r="G59" s="102"/>
      <c r="H59" s="102"/>
      <c r="I59" s="102"/>
      <c r="J59" s="129"/>
    </row>
    <row r="60" spans="2:10" ht="18">
      <c r="B60" s="127"/>
      <c r="C60" s="104"/>
      <c r="D60" s="104"/>
      <c r="E60" s="104"/>
      <c r="F60" s="104"/>
      <c r="G60" s="104"/>
      <c r="H60" s="104"/>
      <c r="I60" s="104"/>
      <c r="J60" s="128"/>
    </row>
    <row r="61" spans="2:10" ht="18">
      <c r="B61" s="127" t="s">
        <v>173</v>
      </c>
      <c r="C61" s="104"/>
      <c r="D61" s="104"/>
      <c r="E61" s="104"/>
      <c r="F61" s="104"/>
      <c r="G61" s="104"/>
      <c r="H61" s="104"/>
      <c r="I61" s="104"/>
      <c r="J61" s="128"/>
    </row>
    <row r="62" spans="2:10" ht="18">
      <c r="B62" s="127"/>
      <c r="C62" s="104"/>
      <c r="D62" s="104"/>
      <c r="E62" s="104"/>
      <c r="F62" s="104"/>
      <c r="G62" s="104"/>
      <c r="H62" s="104"/>
      <c r="I62" s="104"/>
      <c r="J62" s="128"/>
    </row>
    <row r="63" spans="2:10" ht="18">
      <c r="B63" s="127"/>
      <c r="C63" s="104"/>
      <c r="D63" s="104"/>
      <c r="E63" s="104"/>
      <c r="F63" s="104"/>
      <c r="G63" s="104"/>
      <c r="H63" s="104" t="s">
        <v>189</v>
      </c>
      <c r="I63" s="104"/>
      <c r="J63" s="128"/>
    </row>
    <row r="64" spans="2:10" ht="18">
      <c r="B64" s="127"/>
      <c r="C64" s="104"/>
      <c r="D64" s="104"/>
      <c r="E64" s="104"/>
      <c r="F64" s="104"/>
      <c r="G64" s="104"/>
      <c r="H64" s="104"/>
      <c r="I64" s="104"/>
      <c r="J64" s="128"/>
    </row>
    <row r="65" spans="2:10" ht="18">
      <c r="B65" s="141" t="s">
        <v>172</v>
      </c>
      <c r="C65" s="104"/>
      <c r="D65" s="104"/>
      <c r="E65" s="108"/>
      <c r="F65" s="104"/>
      <c r="G65" s="104"/>
      <c r="H65" s="104"/>
      <c r="I65" s="107"/>
      <c r="J65" s="128"/>
    </row>
    <row r="66" spans="2:10" ht="18.75">
      <c r="B66" s="137"/>
      <c r="C66" s="155" t="s">
        <v>150</v>
      </c>
      <c r="D66" s="155"/>
      <c r="E66" s="154"/>
      <c r="F66" s="155"/>
      <c r="G66" s="155" t="s">
        <v>176</v>
      </c>
      <c r="H66" s="155"/>
      <c r="I66" s="157" t="s">
        <v>175</v>
      </c>
      <c r="J66" s="158"/>
    </row>
    <row r="67" spans="2:10" ht="18">
      <c r="B67" s="127"/>
      <c r="C67" s="104"/>
      <c r="D67" s="104"/>
      <c r="E67" s="108"/>
      <c r="F67" s="104"/>
      <c r="G67" s="104"/>
      <c r="H67" s="104"/>
      <c r="I67" s="104"/>
      <c r="J67" s="128"/>
    </row>
    <row r="68" spans="2:10" ht="18">
      <c r="B68" s="141" t="s">
        <v>172</v>
      </c>
      <c r="C68" s="104"/>
      <c r="D68" s="104"/>
      <c r="E68" s="108"/>
      <c r="F68" s="104"/>
      <c r="G68" s="104"/>
      <c r="H68" s="104"/>
      <c r="I68" s="107"/>
      <c r="J68" s="128"/>
    </row>
    <row r="69" spans="2:10" ht="18.75">
      <c r="B69" s="137"/>
      <c r="C69" s="155" t="s">
        <v>150</v>
      </c>
      <c r="D69" s="155"/>
      <c r="E69" s="154"/>
      <c r="F69" s="155"/>
      <c r="G69" s="155" t="s">
        <v>176</v>
      </c>
      <c r="H69" s="155"/>
      <c r="I69" s="157" t="s">
        <v>175</v>
      </c>
      <c r="J69" s="158"/>
    </row>
    <row r="70" spans="2:10" ht="18.75" thickBot="1">
      <c r="B70" s="130"/>
      <c r="C70" s="131"/>
      <c r="D70" s="131"/>
      <c r="E70" s="131"/>
      <c r="F70" s="131"/>
      <c r="G70" s="131"/>
      <c r="H70" s="131"/>
      <c r="I70" s="131"/>
      <c r="J70" s="132"/>
    </row>
    <row r="71" ht="13.5" thickTop="1"/>
  </sheetData>
  <sheetProtection sheet="1"/>
  <mergeCells count="12">
    <mergeCell ref="B1:D3"/>
    <mergeCell ref="D8:G8"/>
    <mergeCell ref="C39:D39"/>
    <mergeCell ref="C37:D37"/>
    <mergeCell ref="G37:J37"/>
    <mergeCell ref="G41:J41"/>
    <mergeCell ref="B50:J51"/>
    <mergeCell ref="B9:B13"/>
    <mergeCell ref="J5:J6"/>
    <mergeCell ref="H5:I6"/>
    <mergeCell ref="D5:G5"/>
    <mergeCell ref="D6:G7"/>
  </mergeCells>
  <conditionalFormatting sqref="D22">
    <cfRule type="cellIs" priority="1" dxfId="0" operator="lessThan">
      <formula>0.05</formula>
    </cfRule>
  </conditionalFormatting>
  <dataValidations count="2">
    <dataValidation allowBlank="1" showInputMessage="1" showErrorMessage="1" prompt="Enter the name of the authorized Contractor representive signing this pay request." sqref="G41"/>
    <dataValidation allowBlank="1" showInputMessage="1" showErrorMessage="1" prompt="Enter the date this pay request was prepared.&#10;&#10;Enter the date in &quot;mm/dd/yy&quot; format." sqref="C39:D39"/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66" r:id="rId3"/>
  <ignoredErrors>
    <ignoredError sqref="H23" formula="1"/>
  </ignoredError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29"/>
  <sheetViews>
    <sheetView showGridLines="0" showRowColHeaders="0" zoomScale="85" zoomScaleNormal="85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3" sqref="A13"/>
    </sheetView>
  </sheetViews>
  <sheetFormatPr defaultColWidth="9.140625" defaultRowHeight="12" customHeight="1"/>
  <cols>
    <col min="1" max="1" width="8.7109375" style="2" customWidth="1"/>
    <col min="2" max="2" width="25.57421875" style="1" customWidth="1"/>
    <col min="3" max="3" width="26.421875" style="1" customWidth="1"/>
    <col min="4" max="7" width="16.7109375" style="1" customWidth="1"/>
    <col min="8" max="10" width="13.8515625" style="1" customWidth="1"/>
    <col min="11" max="11" width="21.8515625" style="1" customWidth="1"/>
    <col min="12" max="16" width="3.7109375" style="1" customWidth="1"/>
    <col min="17" max="17" width="13.421875" style="1" customWidth="1"/>
    <col min="18" max="16384" width="9.140625" style="1" customWidth="1"/>
  </cols>
  <sheetData>
    <row r="1" spans="1:17" ht="21" customHeight="1">
      <c r="A1" s="431" t="s">
        <v>196</v>
      </c>
      <c r="B1" s="431"/>
      <c r="C1" s="431"/>
      <c r="D1" s="431"/>
      <c r="E1" s="70"/>
      <c r="H1" s="467"/>
      <c r="I1" s="467"/>
      <c r="J1" s="467"/>
      <c r="K1" s="468"/>
      <c r="L1" s="468"/>
      <c r="M1" s="468"/>
      <c r="N1" s="468"/>
      <c r="O1" s="468"/>
      <c r="P1" s="468"/>
      <c r="Q1" s="468"/>
    </row>
    <row r="2" spans="1:17" ht="21" customHeight="1">
      <c r="A2" s="431"/>
      <c r="B2" s="431"/>
      <c r="C2" s="431"/>
      <c r="D2" s="431"/>
      <c r="E2" s="70"/>
      <c r="H2" s="468"/>
      <c r="I2" s="468"/>
      <c r="J2" s="468"/>
      <c r="K2" s="468"/>
      <c r="L2" s="468"/>
      <c r="M2" s="468"/>
      <c r="N2" s="468"/>
      <c r="O2" s="468"/>
      <c r="P2" s="468"/>
      <c r="Q2" s="468"/>
    </row>
    <row r="3" spans="1:17" ht="21" customHeight="1">
      <c r="A3" s="431"/>
      <c r="B3" s="431"/>
      <c r="C3" s="431"/>
      <c r="D3" s="431"/>
      <c r="E3" s="70"/>
      <c r="F3" s="70"/>
      <c r="G3" s="70"/>
      <c r="H3" s="468"/>
      <c r="I3" s="468"/>
      <c r="J3" s="468"/>
      <c r="K3" s="468"/>
      <c r="L3" s="468"/>
      <c r="M3" s="468"/>
      <c r="N3" s="468"/>
      <c r="O3" s="468"/>
      <c r="P3" s="468"/>
      <c r="Q3" s="468"/>
    </row>
    <row r="4" spans="1:17" ht="9.75" customHeight="1" thickBot="1">
      <c r="A4" s="70"/>
      <c r="B4" s="70"/>
      <c r="C4" s="70"/>
      <c r="D4" s="194"/>
      <c r="E4" s="194"/>
      <c r="F4" s="194"/>
      <c r="G4" s="194"/>
      <c r="H4" s="468"/>
      <c r="I4" s="468"/>
      <c r="J4" s="468"/>
      <c r="K4" s="468"/>
      <c r="L4" s="468"/>
      <c r="M4" s="468"/>
      <c r="N4" s="468"/>
      <c r="O4" s="468"/>
      <c r="P4" s="468"/>
      <c r="Q4" s="468"/>
    </row>
    <row r="5" spans="1:21" ht="15" customHeight="1">
      <c r="A5" s="8" t="s">
        <v>408</v>
      </c>
      <c r="B5" s="226"/>
      <c r="C5" s="226"/>
      <c r="D5" s="471" t="s">
        <v>60</v>
      </c>
      <c r="E5" s="472"/>
      <c r="F5" s="472"/>
      <c r="G5" s="472"/>
      <c r="H5" s="473"/>
      <c r="I5" s="274"/>
      <c r="J5" s="274"/>
      <c r="K5" s="474" t="s">
        <v>59</v>
      </c>
      <c r="L5" s="475"/>
      <c r="M5" s="475"/>
      <c r="N5" s="475"/>
      <c r="O5" s="475"/>
      <c r="P5" s="271"/>
      <c r="Q5" s="469">
        <f>Initialize!E13</f>
        <v>1</v>
      </c>
      <c r="U5" s="2"/>
    </row>
    <row r="6" spans="1:17" ht="15" customHeight="1" thickBot="1">
      <c r="A6" s="296" t="s">
        <v>419</v>
      </c>
      <c r="B6" s="12"/>
      <c r="C6" s="11"/>
      <c r="D6" s="20" t="s">
        <v>50</v>
      </c>
      <c r="E6" s="21">
        <f>'General Project Info'!F6</f>
        <v>0</v>
      </c>
      <c r="F6" s="22"/>
      <c r="G6" s="23"/>
      <c r="H6" s="24"/>
      <c r="I6" s="21"/>
      <c r="J6" s="21"/>
      <c r="K6" s="476"/>
      <c r="L6" s="477"/>
      <c r="M6" s="477"/>
      <c r="N6" s="477"/>
      <c r="O6" s="477"/>
      <c r="P6" s="272"/>
      <c r="Q6" s="470"/>
    </row>
    <row r="7" spans="1:17" ht="15" customHeight="1">
      <c r="A7" s="204" t="s">
        <v>409</v>
      </c>
      <c r="B7" s="4"/>
      <c r="C7" s="4"/>
      <c r="D7" s="20" t="s">
        <v>61</v>
      </c>
      <c r="E7" s="4">
        <f>'General Project Info'!F8</f>
        <v>0</v>
      </c>
      <c r="F7" s="4"/>
      <c r="G7" s="4"/>
      <c r="H7" s="10"/>
      <c r="I7" s="4"/>
      <c r="J7" s="4"/>
      <c r="K7" s="87"/>
      <c r="L7" s="88"/>
      <c r="M7" s="88"/>
      <c r="N7" s="88"/>
      <c r="O7" s="89" t="s">
        <v>91</v>
      </c>
      <c r="P7" s="89"/>
      <c r="Q7" s="77">
        <f>Initialize!E15</f>
        <v>0</v>
      </c>
    </row>
    <row r="8" spans="1:17" ht="15" customHeight="1" thickBot="1">
      <c r="A8" s="205" t="s">
        <v>407</v>
      </c>
      <c r="B8" s="12"/>
      <c r="C8" s="12"/>
      <c r="D8" s="25" t="s">
        <v>49</v>
      </c>
      <c r="E8" s="12">
        <f>'General Project Info'!F7</f>
        <v>0</v>
      </c>
      <c r="F8" s="12"/>
      <c r="G8" s="12"/>
      <c r="H8" s="11"/>
      <c r="I8" s="12"/>
      <c r="J8" s="12"/>
      <c r="K8" s="90"/>
      <c r="L8" s="91"/>
      <c r="M8" s="91"/>
      <c r="N8" s="91"/>
      <c r="O8" s="92" t="s">
        <v>92</v>
      </c>
      <c r="P8" s="92"/>
      <c r="Q8" s="78">
        <f>Initialize!E17</f>
        <v>0</v>
      </c>
    </row>
    <row r="9" spans="1:17" ht="12" customHeight="1" thickBot="1">
      <c r="A9" s="195"/>
      <c r="B9" s="196"/>
      <c r="C9" s="196"/>
      <c r="D9" s="197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</row>
    <row r="10" spans="1:17" ht="12" customHeight="1" thickBot="1">
      <c r="A10" s="6"/>
      <c r="B10" s="278"/>
      <c r="C10" s="279"/>
      <c r="D10" s="280"/>
      <c r="E10" s="276"/>
      <c r="F10" s="7" t="s">
        <v>38</v>
      </c>
      <c r="G10" s="277"/>
      <c r="H10" s="280"/>
      <c r="I10" s="281"/>
      <c r="J10" s="281"/>
      <c r="K10" s="280"/>
      <c r="L10" s="282"/>
      <c r="M10" s="282"/>
      <c r="N10" s="282"/>
      <c r="O10" s="282"/>
      <c r="P10" s="282"/>
      <c r="Q10" s="312"/>
    </row>
    <row r="11" spans="1:17" ht="51" customHeight="1" thickBot="1" thickTop="1">
      <c r="A11" s="358" t="s">
        <v>392</v>
      </c>
      <c r="B11" s="314" t="s">
        <v>390</v>
      </c>
      <c r="C11" s="315" t="s">
        <v>391</v>
      </c>
      <c r="D11" s="315" t="s">
        <v>393</v>
      </c>
      <c r="E11" s="316" t="s">
        <v>395</v>
      </c>
      <c r="F11" s="316" t="s">
        <v>394</v>
      </c>
      <c r="G11" s="316" t="s">
        <v>396</v>
      </c>
      <c r="H11" s="314" t="s">
        <v>387</v>
      </c>
      <c r="I11" s="317" t="s">
        <v>388</v>
      </c>
      <c r="J11" s="317" t="s">
        <v>389</v>
      </c>
      <c r="K11" s="315" t="s">
        <v>385</v>
      </c>
      <c r="L11" s="318" t="s">
        <v>378</v>
      </c>
      <c r="M11" s="318" t="s">
        <v>379</v>
      </c>
      <c r="N11" s="318" t="s">
        <v>380</v>
      </c>
      <c r="O11" s="318" t="s">
        <v>381</v>
      </c>
      <c r="P11" s="318" t="s">
        <v>382</v>
      </c>
      <c r="Q11" s="319" t="s">
        <v>386</v>
      </c>
    </row>
    <row r="12" spans="1:28" ht="27" customHeight="1" hidden="1">
      <c r="A12" s="66"/>
      <c r="B12" s="16"/>
      <c r="C12" s="14"/>
      <c r="D12" s="330">
        <v>0</v>
      </c>
      <c r="E12" s="254">
        <v>0</v>
      </c>
      <c r="F12" s="254">
        <f>+G12-E12</f>
        <v>0</v>
      </c>
      <c r="G12" s="254">
        <f>ROUND(+D12*H12,2)</f>
        <v>0</v>
      </c>
      <c r="H12" s="18">
        <v>0</v>
      </c>
      <c r="I12" s="302">
        <v>0.05</v>
      </c>
      <c r="J12" s="254">
        <f aca="true" t="shared" si="0" ref="J12:J25">ROUND(G12*I12,2)</f>
        <v>0</v>
      </c>
      <c r="K12" s="252"/>
      <c r="L12" s="327" t="s">
        <v>48</v>
      </c>
      <c r="M12" s="253" t="s">
        <v>48</v>
      </c>
      <c r="N12" s="253" t="s">
        <v>48</v>
      </c>
      <c r="O12" s="253" t="s">
        <v>48</v>
      </c>
      <c r="P12" s="328" t="s">
        <v>48</v>
      </c>
      <c r="Q12" s="352"/>
      <c r="AB12" s="1">
        <f>COUNTA('PART B'!$I$12:$I$25)</f>
        <v>14</v>
      </c>
    </row>
    <row r="13" spans="1:17" ht="27" customHeight="1">
      <c r="A13" s="367"/>
      <c r="B13" s="257"/>
      <c r="C13" s="253"/>
      <c r="D13" s="368"/>
      <c r="E13" s="254">
        <v>0</v>
      </c>
      <c r="F13" s="254">
        <f>+G13-E13</f>
        <v>0</v>
      </c>
      <c r="G13" s="254">
        <f>ROUND(+D13*H13,2)</f>
        <v>0</v>
      </c>
      <c r="H13" s="369"/>
      <c r="I13" s="370">
        <v>0.05</v>
      </c>
      <c r="J13" s="254">
        <f>ROUND(G13*I13,2)</f>
        <v>0</v>
      </c>
      <c r="K13" s="252"/>
      <c r="L13" s="327" t="s">
        <v>48</v>
      </c>
      <c r="M13" s="253" t="s">
        <v>48</v>
      </c>
      <c r="N13" s="253" t="s">
        <v>48</v>
      </c>
      <c r="O13" s="253" t="s">
        <v>48</v>
      </c>
      <c r="P13" s="328" t="s">
        <v>48</v>
      </c>
      <c r="Q13" s="352"/>
    </row>
    <row r="14" spans="1:17" ht="27" customHeight="1">
      <c r="A14" s="367"/>
      <c r="B14" s="257"/>
      <c r="C14" s="253"/>
      <c r="D14" s="368"/>
      <c r="E14" s="254">
        <v>0</v>
      </c>
      <c r="F14" s="254">
        <f>+G14-E14</f>
        <v>0</v>
      </c>
      <c r="G14" s="254">
        <f>ROUND(+D14*H14,2)</f>
        <v>0</v>
      </c>
      <c r="H14" s="369"/>
      <c r="I14" s="370">
        <v>0.05</v>
      </c>
      <c r="J14" s="254">
        <f t="shared" si="0"/>
        <v>0</v>
      </c>
      <c r="K14" s="252"/>
      <c r="L14" s="327" t="s">
        <v>48</v>
      </c>
      <c r="M14" s="253" t="s">
        <v>48</v>
      </c>
      <c r="N14" s="253" t="s">
        <v>48</v>
      </c>
      <c r="O14" s="253" t="s">
        <v>48</v>
      </c>
      <c r="P14" s="328" t="s">
        <v>48</v>
      </c>
      <c r="Q14" s="352"/>
    </row>
    <row r="15" spans="1:17" ht="25.5" customHeight="1">
      <c r="A15" s="367"/>
      <c r="B15" s="257"/>
      <c r="C15" s="371"/>
      <c r="D15" s="258"/>
      <c r="E15" s="254">
        <v>0</v>
      </c>
      <c r="F15" s="254">
        <f>+G15-E15</f>
        <v>0</v>
      </c>
      <c r="G15" s="254">
        <f>ROUND(+D15*H15,2)</f>
        <v>0</v>
      </c>
      <c r="H15" s="369"/>
      <c r="I15" s="370">
        <v>0.05</v>
      </c>
      <c r="J15" s="254">
        <f t="shared" si="0"/>
        <v>0</v>
      </c>
      <c r="K15" s="252"/>
      <c r="L15" s="253" t="s">
        <v>48</v>
      </c>
      <c r="M15" s="253" t="s">
        <v>48</v>
      </c>
      <c r="N15" s="253" t="s">
        <v>48</v>
      </c>
      <c r="O15" s="253" t="s">
        <v>48</v>
      </c>
      <c r="P15" s="253" t="s">
        <v>48</v>
      </c>
      <c r="Q15" s="352"/>
    </row>
    <row r="16" spans="1:17" ht="25.5" customHeight="1">
      <c r="A16" s="367"/>
      <c r="B16" s="257"/>
      <c r="C16" s="256"/>
      <c r="D16" s="258"/>
      <c r="E16" s="255">
        <v>0</v>
      </c>
      <c r="F16" s="255">
        <f>+G16-E16</f>
        <v>0</v>
      </c>
      <c r="G16" s="255">
        <f>ROUND(+D16*H16,2)</f>
        <v>0</v>
      </c>
      <c r="H16" s="372"/>
      <c r="I16" s="370">
        <v>0.05</v>
      </c>
      <c r="J16" s="254">
        <f t="shared" si="0"/>
        <v>0</v>
      </c>
      <c r="K16" s="256"/>
      <c r="L16" s="257" t="s">
        <v>48</v>
      </c>
      <c r="M16" s="257" t="s">
        <v>48</v>
      </c>
      <c r="N16" s="257" t="s">
        <v>48</v>
      </c>
      <c r="O16" s="257" t="s">
        <v>48</v>
      </c>
      <c r="P16" s="257" t="s">
        <v>48</v>
      </c>
      <c r="Q16" s="353"/>
    </row>
    <row r="17" spans="1:17" ht="25.5" customHeight="1">
      <c r="A17" s="367"/>
      <c r="B17" s="257"/>
      <c r="C17" s="298"/>
      <c r="D17" s="299"/>
      <c r="E17" s="283">
        <v>0</v>
      </c>
      <c r="F17" s="283">
        <f aca="true" t="shared" si="1" ref="F17:F22">+G17-E17</f>
        <v>0</v>
      </c>
      <c r="G17" s="283">
        <f aca="true" t="shared" si="2" ref="G17:G22">ROUND(+D17*H17,2)</f>
        <v>0</v>
      </c>
      <c r="H17" s="373"/>
      <c r="I17" s="370">
        <v>0.05</v>
      </c>
      <c r="J17" s="254">
        <f t="shared" si="0"/>
        <v>0</v>
      </c>
      <c r="K17" s="298"/>
      <c r="L17" s="300" t="s">
        <v>48</v>
      </c>
      <c r="M17" s="300" t="s">
        <v>48</v>
      </c>
      <c r="N17" s="300" t="s">
        <v>48</v>
      </c>
      <c r="O17" s="300" t="s">
        <v>48</v>
      </c>
      <c r="P17" s="300" t="s">
        <v>48</v>
      </c>
      <c r="Q17" s="354"/>
    </row>
    <row r="18" spans="1:17" ht="25.5" customHeight="1">
      <c r="A18" s="367"/>
      <c r="B18" s="257"/>
      <c r="C18" s="298"/>
      <c r="D18" s="299"/>
      <c r="E18" s="283">
        <v>0</v>
      </c>
      <c r="F18" s="283">
        <f t="shared" si="1"/>
        <v>0</v>
      </c>
      <c r="G18" s="283">
        <f t="shared" si="2"/>
        <v>0</v>
      </c>
      <c r="H18" s="373"/>
      <c r="I18" s="370">
        <v>0.05</v>
      </c>
      <c r="J18" s="254">
        <f t="shared" si="0"/>
        <v>0</v>
      </c>
      <c r="K18" s="298"/>
      <c r="L18" s="300" t="s">
        <v>48</v>
      </c>
      <c r="M18" s="300" t="s">
        <v>48</v>
      </c>
      <c r="N18" s="300" t="s">
        <v>48</v>
      </c>
      <c r="O18" s="300" t="s">
        <v>48</v>
      </c>
      <c r="P18" s="300" t="s">
        <v>48</v>
      </c>
      <c r="Q18" s="354"/>
    </row>
    <row r="19" spans="1:17" ht="25.5" customHeight="1">
      <c r="A19" s="367"/>
      <c r="B19" s="257"/>
      <c r="C19" s="298"/>
      <c r="D19" s="299"/>
      <c r="E19" s="283">
        <v>0</v>
      </c>
      <c r="F19" s="283">
        <f t="shared" si="1"/>
        <v>0</v>
      </c>
      <c r="G19" s="283">
        <f t="shared" si="2"/>
        <v>0</v>
      </c>
      <c r="H19" s="373"/>
      <c r="I19" s="370">
        <v>0.05</v>
      </c>
      <c r="J19" s="254">
        <f t="shared" si="0"/>
        <v>0</v>
      </c>
      <c r="K19" s="298"/>
      <c r="L19" s="300" t="s">
        <v>48</v>
      </c>
      <c r="M19" s="300" t="s">
        <v>48</v>
      </c>
      <c r="N19" s="300" t="s">
        <v>48</v>
      </c>
      <c r="O19" s="300" t="s">
        <v>48</v>
      </c>
      <c r="P19" s="300" t="s">
        <v>48</v>
      </c>
      <c r="Q19" s="354"/>
    </row>
    <row r="20" spans="1:17" ht="25.5" customHeight="1">
      <c r="A20" s="367"/>
      <c r="B20" s="257"/>
      <c r="C20" s="298"/>
      <c r="D20" s="299"/>
      <c r="E20" s="283">
        <v>0</v>
      </c>
      <c r="F20" s="283">
        <f t="shared" si="1"/>
        <v>0</v>
      </c>
      <c r="G20" s="283">
        <f t="shared" si="2"/>
        <v>0</v>
      </c>
      <c r="H20" s="373"/>
      <c r="I20" s="370">
        <v>0.05</v>
      </c>
      <c r="J20" s="254">
        <f t="shared" si="0"/>
        <v>0</v>
      </c>
      <c r="K20" s="298"/>
      <c r="L20" s="300" t="s">
        <v>48</v>
      </c>
      <c r="M20" s="300" t="s">
        <v>48</v>
      </c>
      <c r="N20" s="300" t="s">
        <v>48</v>
      </c>
      <c r="O20" s="300" t="s">
        <v>48</v>
      </c>
      <c r="P20" s="300" t="s">
        <v>48</v>
      </c>
      <c r="Q20" s="354"/>
    </row>
    <row r="21" spans="1:17" ht="25.5" customHeight="1">
      <c r="A21" s="367"/>
      <c r="B21" s="257"/>
      <c r="C21" s="298"/>
      <c r="D21" s="299"/>
      <c r="E21" s="283">
        <v>0</v>
      </c>
      <c r="F21" s="283">
        <f t="shared" si="1"/>
        <v>0</v>
      </c>
      <c r="G21" s="283">
        <f t="shared" si="2"/>
        <v>0</v>
      </c>
      <c r="H21" s="373"/>
      <c r="I21" s="370">
        <v>0.05</v>
      </c>
      <c r="J21" s="254">
        <f t="shared" si="0"/>
        <v>0</v>
      </c>
      <c r="K21" s="298"/>
      <c r="L21" s="300" t="s">
        <v>48</v>
      </c>
      <c r="M21" s="300" t="s">
        <v>48</v>
      </c>
      <c r="N21" s="300" t="s">
        <v>48</v>
      </c>
      <c r="O21" s="300" t="s">
        <v>48</v>
      </c>
      <c r="P21" s="300" t="s">
        <v>48</v>
      </c>
      <c r="Q21" s="354"/>
    </row>
    <row r="22" spans="1:17" ht="25.5" customHeight="1">
      <c r="A22" s="367"/>
      <c r="B22" s="257"/>
      <c r="C22" s="298"/>
      <c r="D22" s="299"/>
      <c r="E22" s="283">
        <v>0</v>
      </c>
      <c r="F22" s="283">
        <f t="shared" si="1"/>
        <v>0</v>
      </c>
      <c r="G22" s="283">
        <f t="shared" si="2"/>
        <v>0</v>
      </c>
      <c r="H22" s="373"/>
      <c r="I22" s="370">
        <v>0.05</v>
      </c>
      <c r="J22" s="254">
        <f t="shared" si="0"/>
        <v>0</v>
      </c>
      <c r="K22" s="298"/>
      <c r="L22" s="300" t="s">
        <v>48</v>
      </c>
      <c r="M22" s="300" t="s">
        <v>48</v>
      </c>
      <c r="N22" s="300" t="s">
        <v>48</v>
      </c>
      <c r="O22" s="300" t="s">
        <v>48</v>
      </c>
      <c r="P22" s="300" t="s">
        <v>48</v>
      </c>
      <c r="Q22" s="354"/>
    </row>
    <row r="23" spans="1:17" ht="25.5" customHeight="1">
      <c r="A23" s="367"/>
      <c r="B23" s="257"/>
      <c r="C23" s="298"/>
      <c r="D23" s="299"/>
      <c r="E23" s="283">
        <v>0</v>
      </c>
      <c r="F23" s="283">
        <f>+G23-E23</f>
        <v>0</v>
      </c>
      <c r="G23" s="283">
        <f>ROUND(+D23*H23,2)</f>
        <v>0</v>
      </c>
      <c r="H23" s="373"/>
      <c r="I23" s="370">
        <v>0.05</v>
      </c>
      <c r="J23" s="254">
        <f>ROUND(G23*I23,2)</f>
        <v>0</v>
      </c>
      <c r="K23" s="298"/>
      <c r="L23" s="300" t="s">
        <v>48</v>
      </c>
      <c r="M23" s="300" t="s">
        <v>48</v>
      </c>
      <c r="N23" s="300" t="s">
        <v>48</v>
      </c>
      <c r="O23" s="300" t="s">
        <v>48</v>
      </c>
      <c r="P23" s="300" t="s">
        <v>48</v>
      </c>
      <c r="Q23" s="354"/>
    </row>
    <row r="24" spans="1:17" ht="25.5" customHeight="1">
      <c r="A24" s="367"/>
      <c r="B24" s="257"/>
      <c r="C24" s="399"/>
      <c r="D24" s="299"/>
      <c r="E24" s="283">
        <v>0</v>
      </c>
      <c r="F24" s="283">
        <f>+G24-E24</f>
        <v>0</v>
      </c>
      <c r="G24" s="283">
        <f>ROUND(+D24*H24,2)</f>
        <v>0</v>
      </c>
      <c r="H24" s="373"/>
      <c r="I24" s="370">
        <v>0.05</v>
      </c>
      <c r="J24" s="254">
        <f>ROUND(G24*I24,2)</f>
        <v>0</v>
      </c>
      <c r="K24" s="298"/>
      <c r="L24" s="300" t="s">
        <v>48</v>
      </c>
      <c r="M24" s="300" t="s">
        <v>48</v>
      </c>
      <c r="N24" s="300" t="s">
        <v>48</v>
      </c>
      <c r="O24" s="300" t="s">
        <v>48</v>
      </c>
      <c r="P24" s="300" t="s">
        <v>48</v>
      </c>
      <c r="Q24" s="354"/>
    </row>
    <row r="25" spans="1:17" ht="25.5" customHeight="1" thickBot="1">
      <c r="A25" s="367"/>
      <c r="B25" s="257"/>
      <c r="C25" s="398" t="s">
        <v>415</v>
      </c>
      <c r="D25" s="299"/>
      <c r="E25" s="283">
        <v>0</v>
      </c>
      <c r="F25" s="283">
        <f>+G25-E25</f>
        <v>0</v>
      </c>
      <c r="G25" s="283">
        <f>ROUND(+D25*H25,2)</f>
        <v>0</v>
      </c>
      <c r="H25" s="373"/>
      <c r="I25" s="370">
        <v>0.05</v>
      </c>
      <c r="J25" s="254">
        <f t="shared" si="0"/>
        <v>0</v>
      </c>
      <c r="K25" s="300"/>
      <c r="L25" s="300" t="s">
        <v>48</v>
      </c>
      <c r="M25" s="300" t="s">
        <v>48</v>
      </c>
      <c r="N25" s="300" t="s">
        <v>48</v>
      </c>
      <c r="O25" s="300" t="s">
        <v>48</v>
      </c>
      <c r="P25" s="300" t="s">
        <v>48</v>
      </c>
      <c r="Q25" s="354"/>
    </row>
    <row r="26" spans="1:17" ht="25.5" customHeight="1" thickBot="1" thickTop="1">
      <c r="A26" s="374" t="s">
        <v>410</v>
      </c>
      <c r="B26" s="375"/>
      <c r="C26" s="375"/>
      <c r="D26" s="376">
        <f>SUM(D12:D25)</f>
        <v>0</v>
      </c>
      <c r="E26" s="376">
        <f>SUM(E12:E25)</f>
        <v>0</v>
      </c>
      <c r="F26" s="376">
        <f>SUM(F12:F25)</f>
        <v>0</v>
      </c>
      <c r="G26" s="376">
        <f>SUM(G12:G25)</f>
        <v>0</v>
      </c>
      <c r="H26" s="377">
        <f>IF(D26=0,0,G26/D26)</f>
        <v>0</v>
      </c>
      <c r="I26" s="377">
        <f>IF(G26=0,0,J26/G26)</f>
        <v>0</v>
      </c>
      <c r="J26" s="376">
        <f>SUM(J12:J25)</f>
        <v>0</v>
      </c>
      <c r="K26" s="378"/>
      <c r="L26" s="379"/>
      <c r="M26" s="379"/>
      <c r="N26" s="379"/>
      <c r="O26" s="379"/>
      <c r="P26" s="379"/>
      <c r="Q26" s="380"/>
    </row>
    <row r="27" ht="25.5" customHeight="1"/>
    <row r="28" ht="25.5" customHeight="1"/>
    <row r="29" spans="8:9" ht="25.5" customHeight="1">
      <c r="H29" s="357"/>
      <c r="I29" s="357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4" customHeight="1"/>
  </sheetData>
  <sheetProtection sheet="1" objects="1" scenarios="1"/>
  <mergeCells count="5">
    <mergeCell ref="H1:Q4"/>
    <mergeCell ref="A1:D3"/>
    <mergeCell ref="Q5:Q6"/>
    <mergeCell ref="D5:H5"/>
    <mergeCell ref="K5:O6"/>
  </mergeCells>
  <conditionalFormatting sqref="I12:I25">
    <cfRule type="cellIs" priority="1" dxfId="0" operator="notEqual">
      <formula>0.05</formula>
    </cfRule>
  </conditionalFormatting>
  <dataValidations count="1">
    <dataValidation type="list" allowBlank="1" showInputMessage="1" showErrorMessage="1" sqref="B12:B25">
      <formula1>Code</formula1>
    </dataValidation>
  </dataValidations>
  <printOptions horizontalCentered="1"/>
  <pageMargins left="0.25" right="0.25" top="0.5" bottom="0.25" header="0" footer="0"/>
  <pageSetup cellComments="asDisplayed" fitToHeight="0" fitToWidth="1" horizontalDpi="600" verticalDpi="600" orientation="landscape" scale="61" r:id="rId4"/>
  <headerFooter alignWithMargins="0">
    <oddHeader>&amp;LOriginal Contract Line Items&amp;CPage &amp;P of &amp;N&amp;RDate Printed:  &amp;D</oddHeader>
  </headerFooter>
  <drawing r:id="rId3"/>
  <legacyDrawing r:id="rId1"/>
  <tableParts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24"/>
  <sheetViews>
    <sheetView showGridLines="0" showRowColHeaders="0" zoomScale="90" zoomScaleNormal="9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3" sqref="A13"/>
    </sheetView>
  </sheetViews>
  <sheetFormatPr defaultColWidth="9.140625" defaultRowHeight="12" customHeight="1"/>
  <cols>
    <col min="1" max="1" width="7.7109375" style="2" customWidth="1"/>
    <col min="2" max="2" width="29.421875" style="1" customWidth="1"/>
    <col min="3" max="3" width="16.421875" style="1" customWidth="1"/>
    <col min="4" max="6" width="16.140625" style="1" customWidth="1"/>
    <col min="7" max="8" width="11.8515625" style="2" customWidth="1"/>
    <col min="9" max="9" width="13.7109375" style="2" customWidth="1"/>
    <col min="10" max="10" width="22.140625" style="1" customWidth="1"/>
    <col min="11" max="15" width="3.57421875" style="1" customWidth="1"/>
    <col min="16" max="16" width="15.28125" style="1" customWidth="1"/>
    <col min="17" max="16384" width="9.140625" style="1" customWidth="1"/>
  </cols>
  <sheetData>
    <row r="1" spans="1:16" ht="21" customHeight="1">
      <c r="A1" s="431" t="s">
        <v>195</v>
      </c>
      <c r="B1" s="431"/>
      <c r="C1" s="431"/>
      <c r="D1" s="70"/>
      <c r="G1" s="467"/>
      <c r="H1" s="467"/>
      <c r="I1" s="467"/>
      <c r="J1" s="468"/>
      <c r="K1" s="468"/>
      <c r="L1" s="468"/>
      <c r="M1" s="468"/>
      <c r="N1" s="468"/>
      <c r="O1" s="468"/>
      <c r="P1" s="468"/>
    </row>
    <row r="2" spans="1:16" ht="21" customHeight="1">
      <c r="A2" s="431"/>
      <c r="B2" s="431"/>
      <c r="C2" s="431"/>
      <c r="D2" s="70"/>
      <c r="G2" s="468"/>
      <c r="H2" s="468"/>
      <c r="I2" s="468"/>
      <c r="J2" s="468"/>
      <c r="K2" s="468"/>
      <c r="L2" s="468"/>
      <c r="M2" s="468"/>
      <c r="N2" s="468"/>
      <c r="O2" s="468"/>
      <c r="P2" s="468"/>
    </row>
    <row r="3" spans="1:16" ht="21" customHeight="1">
      <c r="A3" s="431"/>
      <c r="B3" s="431"/>
      <c r="C3" s="431"/>
      <c r="D3" s="70"/>
      <c r="E3" s="70"/>
      <c r="F3" s="70"/>
      <c r="G3" s="468"/>
      <c r="H3" s="468"/>
      <c r="I3" s="468"/>
      <c r="J3" s="468"/>
      <c r="K3" s="468"/>
      <c r="L3" s="468"/>
      <c r="M3" s="468"/>
      <c r="N3" s="468"/>
      <c r="O3" s="468"/>
      <c r="P3" s="468"/>
    </row>
    <row r="4" spans="1:16" ht="9.75" customHeight="1" thickBot="1">
      <c r="A4" s="69"/>
      <c r="B4" s="69"/>
      <c r="C4" s="85"/>
      <c r="D4" s="85"/>
      <c r="E4" s="85"/>
      <c r="F4" s="85"/>
      <c r="G4" s="478"/>
      <c r="H4" s="478"/>
      <c r="I4" s="478"/>
      <c r="J4" s="478"/>
      <c r="K4" s="478"/>
      <c r="L4" s="478"/>
      <c r="M4" s="478"/>
      <c r="N4" s="478"/>
      <c r="O4" s="478"/>
      <c r="P4" s="478"/>
    </row>
    <row r="5" spans="1:16" ht="15" customHeight="1">
      <c r="A5" s="8" t="s">
        <v>408</v>
      </c>
      <c r="B5" s="9"/>
      <c r="C5" s="471" t="s">
        <v>60</v>
      </c>
      <c r="D5" s="472"/>
      <c r="E5" s="472"/>
      <c r="F5" s="472"/>
      <c r="G5" s="473"/>
      <c r="H5" s="286"/>
      <c r="I5" s="286"/>
      <c r="J5" s="474" t="s">
        <v>59</v>
      </c>
      <c r="K5" s="475"/>
      <c r="L5" s="475"/>
      <c r="M5" s="475"/>
      <c r="N5" s="271"/>
      <c r="O5" s="271"/>
      <c r="P5" s="469">
        <f>Initialize!E13</f>
        <v>1</v>
      </c>
    </row>
    <row r="6" spans="1:16" ht="15" customHeight="1" thickBot="1">
      <c r="A6" s="296" t="s">
        <v>419</v>
      </c>
      <c r="B6" s="11"/>
      <c r="C6" s="20" t="s">
        <v>50</v>
      </c>
      <c r="D6" s="21">
        <f>'General Project Info'!F6</f>
        <v>0</v>
      </c>
      <c r="E6" s="22"/>
      <c r="F6" s="23"/>
      <c r="G6" s="287"/>
      <c r="H6" s="23"/>
      <c r="I6" s="23"/>
      <c r="J6" s="476"/>
      <c r="K6" s="477"/>
      <c r="L6" s="477"/>
      <c r="M6" s="477"/>
      <c r="N6" s="272"/>
      <c r="O6" s="272"/>
      <c r="P6" s="470"/>
    </row>
    <row r="7" spans="1:16" ht="15" customHeight="1">
      <c r="A7" s="204" t="s">
        <v>411</v>
      </c>
      <c r="B7" s="10"/>
      <c r="C7" s="20" t="s">
        <v>61</v>
      </c>
      <c r="D7" s="4">
        <f>'General Project Info'!F8</f>
        <v>0</v>
      </c>
      <c r="E7" s="4"/>
      <c r="F7" s="4"/>
      <c r="G7" s="288"/>
      <c r="H7" s="289"/>
      <c r="I7" s="289"/>
      <c r="J7" s="87"/>
      <c r="K7" s="88"/>
      <c r="L7" s="88"/>
      <c r="M7" s="89" t="s">
        <v>91</v>
      </c>
      <c r="N7" s="89"/>
      <c r="O7" s="89"/>
      <c r="P7" s="77">
        <f>Initialize!E15</f>
        <v>0</v>
      </c>
    </row>
    <row r="8" spans="1:16" ht="15" customHeight="1" thickBot="1">
      <c r="A8" s="205" t="s">
        <v>412</v>
      </c>
      <c r="B8" s="11"/>
      <c r="C8" s="25" t="s">
        <v>49</v>
      </c>
      <c r="D8" s="12">
        <f>'General Project Info'!F7</f>
        <v>0</v>
      </c>
      <c r="E8" s="12"/>
      <c r="F8" s="12"/>
      <c r="G8" s="290"/>
      <c r="H8" s="291"/>
      <c r="I8" s="291"/>
      <c r="J8" s="90"/>
      <c r="K8" s="91"/>
      <c r="L8" s="91"/>
      <c r="M8" s="92" t="s">
        <v>92</v>
      </c>
      <c r="N8" s="92"/>
      <c r="O8" s="92"/>
      <c r="P8" s="78">
        <f>Initialize!E17</f>
        <v>0</v>
      </c>
    </row>
    <row r="9" spans="1:16" ht="12" customHeight="1" thickBot="1">
      <c r="A9" s="3"/>
      <c r="B9" s="4"/>
      <c r="C9" s="5"/>
      <c r="D9" s="4"/>
      <c r="E9" s="4"/>
      <c r="F9" s="4"/>
      <c r="G9" s="289"/>
      <c r="H9" s="289"/>
      <c r="I9" s="289"/>
      <c r="J9" s="4"/>
      <c r="K9" s="4"/>
      <c r="L9" s="4"/>
      <c r="M9" s="4"/>
      <c r="N9" s="4"/>
      <c r="O9" s="4"/>
      <c r="P9" s="4"/>
    </row>
    <row r="10" spans="1:16" ht="12" customHeight="1" thickBot="1">
      <c r="A10" s="278"/>
      <c r="B10" s="279"/>
      <c r="C10" s="280"/>
      <c r="D10" s="303"/>
      <c r="E10" s="304" t="s">
        <v>38</v>
      </c>
      <c r="F10" s="305"/>
      <c r="G10" s="292"/>
      <c r="H10" s="306"/>
      <c r="I10" s="306"/>
      <c r="J10" s="280"/>
      <c r="K10" s="282"/>
      <c r="L10" s="282"/>
      <c r="M10" s="282"/>
      <c r="N10" s="282"/>
      <c r="O10" s="282"/>
      <c r="P10" s="280"/>
    </row>
    <row r="11" spans="1:16" ht="57.75" customHeight="1" thickBot="1">
      <c r="A11" s="359" t="s">
        <v>383</v>
      </c>
      <c r="B11" s="308" t="s">
        <v>384</v>
      </c>
      <c r="C11" s="308" t="s">
        <v>393</v>
      </c>
      <c r="D11" s="308" t="s">
        <v>398</v>
      </c>
      <c r="E11" s="308" t="s">
        <v>397</v>
      </c>
      <c r="F11" s="308" t="s">
        <v>399</v>
      </c>
      <c r="G11" s="309" t="s">
        <v>387</v>
      </c>
      <c r="H11" s="309" t="s">
        <v>388</v>
      </c>
      <c r="I11" s="309" t="s">
        <v>389</v>
      </c>
      <c r="J11" s="308" t="s">
        <v>385</v>
      </c>
      <c r="K11" s="310" t="s">
        <v>378</v>
      </c>
      <c r="L11" s="310" t="s">
        <v>379</v>
      </c>
      <c r="M11" s="310" t="s">
        <v>380</v>
      </c>
      <c r="N11" s="310" t="s">
        <v>381</v>
      </c>
      <c r="O11" s="310" t="s">
        <v>382</v>
      </c>
      <c r="P11" s="311" t="s">
        <v>386</v>
      </c>
    </row>
    <row r="12" spans="1:28" ht="25.5" customHeight="1" hidden="1">
      <c r="A12" s="284"/>
      <c r="B12" s="14"/>
      <c r="C12" s="15">
        <v>0</v>
      </c>
      <c r="D12" s="13">
        <v>0</v>
      </c>
      <c r="E12" s="13">
        <f aca="true" t="shared" si="0" ref="E12:E23">+F12-D12</f>
        <v>0</v>
      </c>
      <c r="F12" s="13">
        <f aca="true" t="shared" si="1" ref="F12:F23">ROUND(+C12*G12,2)</f>
        <v>0</v>
      </c>
      <c r="G12" s="293">
        <v>0</v>
      </c>
      <c r="H12" s="301">
        <v>0.05</v>
      </c>
      <c r="I12" s="307">
        <f aca="true" t="shared" si="2" ref="I12:I23">ROUND(F12*H12,2)</f>
        <v>0</v>
      </c>
      <c r="J12" s="14"/>
      <c r="K12" s="14" t="s">
        <v>48</v>
      </c>
      <c r="L12" s="14" t="s">
        <v>48</v>
      </c>
      <c r="M12" s="14" t="s">
        <v>48</v>
      </c>
      <c r="N12" s="329" t="s">
        <v>48</v>
      </c>
      <c r="O12" s="329" t="s">
        <v>48</v>
      </c>
      <c r="P12" s="285"/>
      <c r="AB12" s="1">
        <f>COUNTA('PART C'!$H$12:$H$23)</f>
        <v>12</v>
      </c>
    </row>
    <row r="13" spans="1:16" ht="25.5" customHeight="1">
      <c r="A13" s="381"/>
      <c r="B13" s="253"/>
      <c r="C13" s="382"/>
      <c r="D13" s="254">
        <v>0</v>
      </c>
      <c r="E13" s="254">
        <f>+F13-D13</f>
        <v>0</v>
      </c>
      <c r="F13" s="254">
        <f>ROUND(+C13*G13,2)</f>
        <v>0</v>
      </c>
      <c r="G13" s="383"/>
      <c r="H13" s="384">
        <v>0.05</v>
      </c>
      <c r="I13" s="307">
        <f>ROUND(F13*H13,2)</f>
        <v>0</v>
      </c>
      <c r="J13" s="253"/>
      <c r="K13" s="253" t="s">
        <v>48</v>
      </c>
      <c r="L13" s="253" t="s">
        <v>48</v>
      </c>
      <c r="M13" s="253" t="s">
        <v>48</v>
      </c>
      <c r="N13" s="328" t="s">
        <v>48</v>
      </c>
      <c r="O13" s="328" t="s">
        <v>48</v>
      </c>
      <c r="P13" s="385"/>
    </row>
    <row r="14" spans="1:16" ht="25.5" customHeight="1">
      <c r="A14" s="381"/>
      <c r="B14" s="253"/>
      <c r="C14" s="382"/>
      <c r="D14" s="254">
        <v>0</v>
      </c>
      <c r="E14" s="254">
        <f t="shared" si="0"/>
        <v>0</v>
      </c>
      <c r="F14" s="254">
        <f t="shared" si="1"/>
        <v>0</v>
      </c>
      <c r="G14" s="383"/>
      <c r="H14" s="384">
        <v>0.05</v>
      </c>
      <c r="I14" s="307">
        <f t="shared" si="2"/>
        <v>0</v>
      </c>
      <c r="J14" s="253"/>
      <c r="K14" s="253" t="s">
        <v>48</v>
      </c>
      <c r="L14" s="253" t="s">
        <v>48</v>
      </c>
      <c r="M14" s="253" t="s">
        <v>48</v>
      </c>
      <c r="N14" s="328" t="s">
        <v>48</v>
      </c>
      <c r="O14" s="328" t="s">
        <v>48</v>
      </c>
      <c r="P14" s="385"/>
    </row>
    <row r="15" spans="1:16" ht="25.5" customHeight="1">
      <c r="A15" s="381"/>
      <c r="B15" s="253"/>
      <c r="C15" s="382"/>
      <c r="D15" s="254">
        <v>0</v>
      </c>
      <c r="E15" s="254">
        <f t="shared" si="0"/>
        <v>0</v>
      </c>
      <c r="F15" s="254">
        <f t="shared" si="1"/>
        <v>0</v>
      </c>
      <c r="G15" s="383"/>
      <c r="H15" s="384">
        <v>0.05</v>
      </c>
      <c r="I15" s="307">
        <f t="shared" si="2"/>
        <v>0</v>
      </c>
      <c r="J15" s="253"/>
      <c r="K15" s="253" t="s">
        <v>48</v>
      </c>
      <c r="L15" s="253" t="s">
        <v>48</v>
      </c>
      <c r="M15" s="253" t="s">
        <v>48</v>
      </c>
      <c r="N15" s="253" t="s">
        <v>48</v>
      </c>
      <c r="O15" s="253" t="s">
        <v>48</v>
      </c>
      <c r="P15" s="385"/>
    </row>
    <row r="16" spans="1:16" ht="25.5" customHeight="1">
      <c r="A16" s="381"/>
      <c r="B16" s="386"/>
      <c r="C16" s="387"/>
      <c r="D16" s="388">
        <v>0</v>
      </c>
      <c r="E16" s="388">
        <f t="shared" si="0"/>
        <v>0</v>
      </c>
      <c r="F16" s="388">
        <f t="shared" si="1"/>
        <v>0</v>
      </c>
      <c r="G16" s="389"/>
      <c r="H16" s="384">
        <v>0.05</v>
      </c>
      <c r="I16" s="307">
        <f t="shared" si="2"/>
        <v>0</v>
      </c>
      <c r="J16" s="386"/>
      <c r="K16" s="386" t="s">
        <v>48</v>
      </c>
      <c r="L16" s="386" t="s">
        <v>48</v>
      </c>
      <c r="M16" s="386" t="s">
        <v>48</v>
      </c>
      <c r="N16" s="386" t="s">
        <v>48</v>
      </c>
      <c r="O16" s="386" t="s">
        <v>48</v>
      </c>
      <c r="P16" s="390"/>
    </row>
    <row r="17" spans="1:16" ht="25.5" customHeight="1">
      <c r="A17" s="381"/>
      <c r="B17" s="386"/>
      <c r="C17" s="387"/>
      <c r="D17" s="388">
        <v>0</v>
      </c>
      <c r="E17" s="388">
        <f t="shared" si="0"/>
        <v>0</v>
      </c>
      <c r="F17" s="388">
        <f t="shared" si="1"/>
        <v>0</v>
      </c>
      <c r="G17" s="389"/>
      <c r="H17" s="384">
        <v>0.05</v>
      </c>
      <c r="I17" s="307">
        <f t="shared" si="2"/>
        <v>0</v>
      </c>
      <c r="J17" s="386"/>
      <c r="K17" s="386" t="s">
        <v>48</v>
      </c>
      <c r="L17" s="386" t="s">
        <v>48</v>
      </c>
      <c r="M17" s="386" t="s">
        <v>48</v>
      </c>
      <c r="N17" s="386" t="s">
        <v>48</v>
      </c>
      <c r="O17" s="386" t="s">
        <v>48</v>
      </c>
      <c r="P17" s="390"/>
    </row>
    <row r="18" spans="1:16" ht="25.5" customHeight="1">
      <c r="A18" s="381"/>
      <c r="B18" s="386"/>
      <c r="C18" s="387"/>
      <c r="D18" s="388">
        <v>0</v>
      </c>
      <c r="E18" s="388">
        <f t="shared" si="0"/>
        <v>0</v>
      </c>
      <c r="F18" s="388">
        <f t="shared" si="1"/>
        <v>0</v>
      </c>
      <c r="G18" s="389"/>
      <c r="H18" s="384">
        <v>0.05</v>
      </c>
      <c r="I18" s="307">
        <f t="shared" si="2"/>
        <v>0</v>
      </c>
      <c r="J18" s="386"/>
      <c r="K18" s="386" t="s">
        <v>48</v>
      </c>
      <c r="L18" s="386" t="s">
        <v>48</v>
      </c>
      <c r="M18" s="386" t="s">
        <v>48</v>
      </c>
      <c r="N18" s="386" t="s">
        <v>48</v>
      </c>
      <c r="O18" s="386" t="s">
        <v>48</v>
      </c>
      <c r="P18" s="390"/>
    </row>
    <row r="19" spans="1:16" ht="25.5" customHeight="1">
      <c r="A19" s="381"/>
      <c r="B19" s="386"/>
      <c r="C19" s="387"/>
      <c r="D19" s="388">
        <v>0</v>
      </c>
      <c r="E19" s="388">
        <f t="shared" si="0"/>
        <v>0</v>
      </c>
      <c r="F19" s="388">
        <f t="shared" si="1"/>
        <v>0</v>
      </c>
      <c r="G19" s="389"/>
      <c r="H19" s="384">
        <v>0.05</v>
      </c>
      <c r="I19" s="307">
        <f t="shared" si="2"/>
        <v>0</v>
      </c>
      <c r="J19" s="386"/>
      <c r="K19" s="386" t="s">
        <v>48</v>
      </c>
      <c r="L19" s="386" t="s">
        <v>48</v>
      </c>
      <c r="M19" s="386" t="s">
        <v>48</v>
      </c>
      <c r="N19" s="386" t="s">
        <v>48</v>
      </c>
      <c r="O19" s="386" t="s">
        <v>48</v>
      </c>
      <c r="P19" s="390"/>
    </row>
    <row r="20" spans="1:16" ht="25.5" customHeight="1">
      <c r="A20" s="381"/>
      <c r="B20" s="386"/>
      <c r="C20" s="387"/>
      <c r="D20" s="388">
        <v>0</v>
      </c>
      <c r="E20" s="388">
        <f>+F20-D20</f>
        <v>0</v>
      </c>
      <c r="F20" s="388">
        <f>ROUND(+C20*G20,2)</f>
        <v>0</v>
      </c>
      <c r="G20" s="389"/>
      <c r="H20" s="384">
        <v>0.05</v>
      </c>
      <c r="I20" s="307">
        <f>ROUND(F20*H20,2)</f>
        <v>0</v>
      </c>
      <c r="J20" s="386"/>
      <c r="K20" s="386" t="s">
        <v>48</v>
      </c>
      <c r="L20" s="386" t="s">
        <v>48</v>
      </c>
      <c r="M20" s="386" t="s">
        <v>48</v>
      </c>
      <c r="N20" s="386" t="s">
        <v>48</v>
      </c>
      <c r="O20" s="386" t="s">
        <v>48</v>
      </c>
      <c r="P20" s="390"/>
    </row>
    <row r="21" spans="1:16" ht="25.5" customHeight="1">
      <c r="A21" s="381"/>
      <c r="B21" s="386"/>
      <c r="C21" s="387"/>
      <c r="D21" s="388">
        <v>0</v>
      </c>
      <c r="E21" s="388">
        <f>+F21-D21</f>
        <v>0</v>
      </c>
      <c r="F21" s="388">
        <f>ROUND(+C21*G21,2)</f>
        <v>0</v>
      </c>
      <c r="G21" s="389"/>
      <c r="H21" s="384">
        <v>0.05</v>
      </c>
      <c r="I21" s="307">
        <f>ROUND(F21*H21,2)</f>
        <v>0</v>
      </c>
      <c r="J21" s="386"/>
      <c r="K21" s="386" t="s">
        <v>48</v>
      </c>
      <c r="L21" s="386" t="s">
        <v>48</v>
      </c>
      <c r="M21" s="386" t="s">
        <v>48</v>
      </c>
      <c r="N21" s="386" t="s">
        <v>48</v>
      </c>
      <c r="O21" s="386" t="s">
        <v>48</v>
      </c>
      <c r="P21" s="390"/>
    </row>
    <row r="22" spans="1:16" ht="25.5" customHeight="1">
      <c r="A22" s="381"/>
      <c r="B22" s="386"/>
      <c r="C22" s="387"/>
      <c r="D22" s="388">
        <v>0</v>
      </c>
      <c r="E22" s="388">
        <f>+F22-D22</f>
        <v>0</v>
      </c>
      <c r="F22" s="388">
        <f>ROUND(+C22*G22,2)</f>
        <v>0</v>
      </c>
      <c r="G22" s="389"/>
      <c r="H22" s="384">
        <v>0.05</v>
      </c>
      <c r="I22" s="307">
        <f>ROUND(F22*H22,2)</f>
        <v>0</v>
      </c>
      <c r="J22" s="386"/>
      <c r="K22" s="386" t="s">
        <v>48</v>
      </c>
      <c r="L22" s="386" t="s">
        <v>48</v>
      </c>
      <c r="M22" s="386" t="s">
        <v>48</v>
      </c>
      <c r="N22" s="386" t="s">
        <v>48</v>
      </c>
      <c r="O22" s="386" t="s">
        <v>48</v>
      </c>
      <c r="P22" s="390"/>
    </row>
    <row r="23" spans="1:16" ht="25.5" customHeight="1" thickBot="1">
      <c r="A23" s="381"/>
      <c r="B23" s="398" t="s">
        <v>416</v>
      </c>
      <c r="C23" s="387"/>
      <c r="D23" s="388">
        <v>0</v>
      </c>
      <c r="E23" s="388">
        <f t="shared" si="0"/>
        <v>0</v>
      </c>
      <c r="F23" s="388">
        <f t="shared" si="1"/>
        <v>0</v>
      </c>
      <c r="G23" s="389"/>
      <c r="H23" s="384">
        <v>0.05</v>
      </c>
      <c r="I23" s="307">
        <f t="shared" si="2"/>
        <v>0</v>
      </c>
      <c r="J23" s="386"/>
      <c r="K23" s="386" t="s">
        <v>48</v>
      </c>
      <c r="L23" s="386" t="s">
        <v>48</v>
      </c>
      <c r="M23" s="386" t="s">
        <v>48</v>
      </c>
      <c r="N23" s="386" t="s">
        <v>48</v>
      </c>
      <c r="O23" s="386" t="s">
        <v>48</v>
      </c>
      <c r="P23" s="390"/>
    </row>
    <row r="24" spans="1:16" ht="25.5" customHeight="1" thickBot="1" thickTop="1">
      <c r="A24" s="391" t="s">
        <v>188</v>
      </c>
      <c r="B24" s="392"/>
      <c r="C24" s="393">
        <f>SUM(C12:C23)</f>
        <v>0</v>
      </c>
      <c r="D24" s="393">
        <f>SUM(D12:D23)</f>
        <v>0</v>
      </c>
      <c r="E24" s="393">
        <f>SUM(E12:E23)</f>
        <v>0</v>
      </c>
      <c r="F24" s="393">
        <f>SUM(F12:F23)</f>
        <v>0</v>
      </c>
      <c r="G24" s="394">
        <f>IF(C24=0,0,F24/C24)</f>
        <v>0</v>
      </c>
      <c r="H24" s="395">
        <f>IF(F24=0,0,I24/F24)</f>
        <v>0</v>
      </c>
      <c r="I24" s="393">
        <f>SUM(I12:I23)</f>
        <v>0</v>
      </c>
      <c r="J24" s="396"/>
      <c r="K24" s="397"/>
      <c r="L24" s="397"/>
      <c r="M24" s="397"/>
      <c r="N24" s="397"/>
      <c r="O24" s="397"/>
      <c r="P24" s="392"/>
    </row>
    <row r="25" ht="25.5" customHeight="1" thickTop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4" customHeight="1"/>
  </sheetData>
  <sheetProtection sheet="1" objects="1" scenarios="1"/>
  <mergeCells count="5">
    <mergeCell ref="P5:P6"/>
    <mergeCell ref="C5:G5"/>
    <mergeCell ref="J5:M6"/>
    <mergeCell ref="A1:C3"/>
    <mergeCell ref="G1:P4"/>
  </mergeCells>
  <conditionalFormatting sqref="H12:H23">
    <cfRule type="cellIs" priority="1" dxfId="0" operator="notEqual">
      <formula>0.05</formula>
    </cfRule>
  </conditionalFormatting>
  <printOptions horizontalCentered="1"/>
  <pageMargins left="0.25" right="0.25" top="0.5" bottom="0.25" header="0" footer="0"/>
  <pageSetup cellComments="asDisplayed" fitToHeight="0" fitToWidth="1" horizontalDpi="600" verticalDpi="600" orientation="landscape" scale="70" r:id="rId4"/>
  <headerFooter alignWithMargins="0">
    <oddHeader>&amp;LApproved Change Orders&amp;CPage &amp;P of &amp;N&amp;RDate Printed:  &amp;D</oddHeader>
  </headerFooter>
  <drawing r:id="rId3"/>
  <legacyDrawing r:id="rId1"/>
  <tableParts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2:I2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4" width="16.140625" style="0" customWidth="1"/>
  </cols>
  <sheetData>
    <row r="2" spans="2:4" ht="12.75">
      <c r="B2" s="431" t="s">
        <v>198</v>
      </c>
      <c r="C2" s="431"/>
      <c r="D2" s="431"/>
    </row>
    <row r="3" spans="2:4" ht="12.75">
      <c r="B3" s="431"/>
      <c r="C3" s="431"/>
      <c r="D3" s="431"/>
    </row>
    <row r="4" spans="2:4" ht="12.75">
      <c r="B4" s="431"/>
      <c r="C4" s="431"/>
      <c r="D4" s="431"/>
    </row>
    <row r="7" spans="2:9" ht="12.75">
      <c r="B7" s="210"/>
      <c r="C7" s="210"/>
      <c r="D7" s="210"/>
      <c r="E7" s="210"/>
      <c r="F7" s="210"/>
      <c r="G7" s="210"/>
      <c r="H7" s="210"/>
      <c r="I7" s="210"/>
    </row>
    <row r="8" spans="2:9" ht="12.75">
      <c r="B8" s="210"/>
      <c r="C8" s="56"/>
      <c r="D8" s="210"/>
      <c r="E8" s="210"/>
      <c r="F8" s="210"/>
      <c r="G8" s="210"/>
      <c r="H8" s="210"/>
      <c r="I8" s="210"/>
    </row>
    <row r="9" spans="2:9" ht="12.75">
      <c r="B9" s="210"/>
      <c r="C9" s="56"/>
      <c r="D9" s="210"/>
      <c r="E9" s="210"/>
      <c r="F9" s="210"/>
      <c r="G9" s="210"/>
      <c r="H9" s="210"/>
      <c r="I9" s="210"/>
    </row>
    <row r="10" spans="2:9" ht="12.75">
      <c r="B10" s="210"/>
      <c r="C10" s="210"/>
      <c r="D10" s="210"/>
      <c r="E10" s="210"/>
      <c r="F10" s="210"/>
      <c r="G10" s="210"/>
      <c r="H10" s="210"/>
      <c r="I10" s="210"/>
    </row>
    <row r="11" spans="2:9" ht="12.75">
      <c r="B11" s="210"/>
      <c r="C11" s="56"/>
      <c r="D11" s="210"/>
      <c r="E11" s="210"/>
      <c r="F11" s="210"/>
      <c r="G11" s="210"/>
      <c r="H11" s="210"/>
      <c r="I11" s="210"/>
    </row>
    <row r="12" spans="2:9" ht="12.75">
      <c r="B12" s="210"/>
      <c r="C12" s="56"/>
      <c r="D12" s="210"/>
      <c r="E12" s="210"/>
      <c r="F12" s="210"/>
      <c r="G12" s="210"/>
      <c r="H12" s="210"/>
      <c r="I12" s="210"/>
    </row>
    <row r="13" spans="2:9" ht="12.75">
      <c r="B13" s="210"/>
      <c r="C13" s="56"/>
      <c r="D13" s="210"/>
      <c r="E13" s="210"/>
      <c r="F13" s="210"/>
      <c r="G13" s="210"/>
      <c r="H13" s="210"/>
      <c r="I13" s="210"/>
    </row>
    <row r="14" spans="2:9" ht="12.75">
      <c r="B14" s="210"/>
      <c r="C14" s="56"/>
      <c r="D14" s="210"/>
      <c r="E14" s="210"/>
      <c r="F14" s="210"/>
      <c r="G14" s="210"/>
      <c r="H14" s="210"/>
      <c r="I14" s="210"/>
    </row>
    <row r="15" spans="2:9" ht="12.75">
      <c r="B15" s="210"/>
      <c r="C15" s="56"/>
      <c r="D15" s="210"/>
      <c r="E15" s="210"/>
      <c r="F15" s="210"/>
      <c r="G15" s="210"/>
      <c r="H15" s="210"/>
      <c r="I15" s="210"/>
    </row>
    <row r="16" spans="2:9" ht="12.75">
      <c r="B16" s="210"/>
      <c r="C16" s="56"/>
      <c r="D16" s="210"/>
      <c r="E16" s="210"/>
      <c r="F16" s="210"/>
      <c r="G16" s="210"/>
      <c r="H16" s="210"/>
      <c r="I16" s="210"/>
    </row>
    <row r="17" spans="2:9" ht="12.75">
      <c r="B17" s="210"/>
      <c r="C17" s="56"/>
      <c r="D17" s="210"/>
      <c r="E17" s="210"/>
      <c r="F17" s="210"/>
      <c r="G17" s="210"/>
      <c r="H17" s="210"/>
      <c r="I17" s="210"/>
    </row>
    <row r="18" spans="2:9" ht="12.75">
      <c r="B18" s="210"/>
      <c r="C18" s="56"/>
      <c r="D18" s="210"/>
      <c r="E18" s="210"/>
      <c r="F18" s="210"/>
      <c r="G18" s="210"/>
      <c r="H18" s="210"/>
      <c r="I18" s="210"/>
    </row>
    <row r="19" spans="2:9" ht="12.75">
      <c r="B19" s="210"/>
      <c r="C19" s="210"/>
      <c r="D19" s="210"/>
      <c r="E19" s="210"/>
      <c r="F19" s="210"/>
      <c r="G19" s="210"/>
      <c r="H19" s="210"/>
      <c r="I19" s="210"/>
    </row>
    <row r="20" spans="2:9" ht="12.75">
      <c r="B20" s="210"/>
      <c r="C20" s="210"/>
      <c r="D20" s="210"/>
      <c r="E20" s="210"/>
      <c r="F20" s="210"/>
      <c r="G20" s="210"/>
      <c r="H20" s="210"/>
      <c r="I20" s="210"/>
    </row>
  </sheetData>
  <sheetProtection sheet="1" objects="1" scenarios="1"/>
  <mergeCells count="1">
    <mergeCell ref="B2:D4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Breisch, Brittney</dc:creator>
  <cp:keywords/>
  <dc:description/>
  <cp:lastModifiedBy>Breisch, Brittney</cp:lastModifiedBy>
  <cp:lastPrinted>2015-12-21T19:42:01Z</cp:lastPrinted>
  <dcterms:created xsi:type="dcterms:W3CDTF">2007-03-29T22:35:25Z</dcterms:created>
  <dcterms:modified xsi:type="dcterms:W3CDTF">2019-08-13T18:20:10Z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BCOM-357-227</vt:lpwstr>
  </property>
  <property fmtid="{D5CDD505-2E9C-101B-9397-08002B2CF9AE}" pid="3" name="_dlc_DocIdItemGuid">
    <vt:lpwstr>e070ec6e-68f6-43e1-9900-02e83a6bd96f</vt:lpwstr>
  </property>
  <property fmtid="{D5CDD505-2E9C-101B-9397-08002B2CF9AE}" pid="4" name="_dlc_DocIdUrl">
    <vt:lpwstr>https://sp.dgs.virginia.gov/sites/BCOM/forms/_layouts/15/DocIdRedir.aspx?ID=BCOM-357-227, BCOM-357-227</vt:lpwstr>
  </property>
  <property fmtid="{D5CDD505-2E9C-101B-9397-08002B2CF9AE}" pid="5" name="CategoryDescription">
    <vt:lpwstr/>
  </property>
  <property fmtid="{D5CDD505-2E9C-101B-9397-08002B2CF9AE}" pid="6" name="a2b2925f89424e5ea61293b13ae30a39">
    <vt:lpwstr/>
  </property>
  <property fmtid="{D5CDD505-2E9C-101B-9397-08002B2CF9AE}" pid="7" name="Order">
    <vt:lpwstr>22700.0000000000</vt:lpwstr>
  </property>
  <property fmtid="{D5CDD505-2E9C-101B-9397-08002B2CF9AE}" pid="8" name="Final1">
    <vt:lpwstr>1</vt:lpwstr>
  </property>
  <property fmtid="{D5CDD505-2E9C-101B-9397-08002B2CF9AE}" pid="9" name="Path">
    <vt:lpwstr>5633;#Currently Posted on DGS Forms Center|aace18cd-c395-4e48-9397-a527824da9f8</vt:lpwstr>
  </property>
  <property fmtid="{D5CDD505-2E9C-101B-9397-08002B2CF9AE}" pid="10" name="TaxCatchAll">
    <vt:lpwstr>5633;#Currently Posted on DGS Forms Center|aace18cd-c395-4e48-9397-a527824da9f8</vt:lpwstr>
  </property>
</Properties>
</file>