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13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<sst xmlns="http://schemas.openxmlformats.org/spreadsheetml/2006/main" count="284" uniqueCount="101">
  <si>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</si>
  <si>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</si>
  <si>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</si>
  <si>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</si>
  <si>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</si>
  <si>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</si>
  <si>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</si>
  <si>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</si>
  <si>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</si>
  <si>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</si>
  <si>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</si>
  <si>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</si>
  <si>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</si>
  <si>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</si>
  <si>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</si>
  <si>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</si>
  <si>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</si>
  <si>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</si>
  <si>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</si>
  <si>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</si>
  <si>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</si>
  <si>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</si>
  <si>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</si>
  <si>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</si>
  <si>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</si>
  <si>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</si>
  <si>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</si>
  <si>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</si>
  <si>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</si>
  <si>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</si>
  <si>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</si>
  <si>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</si>
  <si>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</si>
  <si>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</si>
  <si>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</si>
  <si>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</si>
  <si>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</si>
  <si>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</si>
  <si>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</si>
  <si>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</si>
  <si>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Averages</t>
  </si>
  <si>
    <t>All 23 Locations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</si>
  <si>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</si>
  <si>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</si>
  <si>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</si>
  <si>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</si>
  <si>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</si>
  <si>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</si>
  <si>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</si>
  <si>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</si>
  <si>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</si>
  <si>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</si>
  <si>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</si>
  <si>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</si>
  <si>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</si>
  <si>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</si>
  <si>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</si>
  <si>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</si>
  <si>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</si>
  <si>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</si>
  <si>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</si>
  <si>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</si>
  <si>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</si>
  <si>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</si>
  <si>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</si>
  <si>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</si>
  <si>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</si>
  <si>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</si>
  <si>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</si>
  <si>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</si>
  <si>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</si>
  <si>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</si>
  <si>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</si>
  <si>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</si>
  <si>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</si>
  <si>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</si>
  <si>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</si>
  <si>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</si>
  <si>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</si>
  <si>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</si>
  <si>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</si>
  <si>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</si>
  <si>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</si>
  <si>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</si>
  <si>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</si>
  <si>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</si>
  <si>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</si>
  <si>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</si>
  <si>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</si>
  <si>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</si>
  <si>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</si>
  <si>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First Colony</t>
  </si>
  <si>
    <t>Filter</t>
  </si>
  <si>
    <t>Dry</t>
  </si>
  <si>
    <t># ml</t>
  </si>
  <si>
    <t>TSS mg/L</t>
  </si>
  <si>
    <t>College Creek Alliance Water Quality Survey, October 2006</t>
  </si>
  <si>
    <t>umol P</t>
  </si>
  <si>
    <t>TP uM</t>
  </si>
  <si>
    <t>Secchi reading in cm</t>
  </si>
  <si>
    <t>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</si>
</sst>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m\-yy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tabSelected="1" workbookViewId="0" topLeftCell="A1">
      <selection activeCell="D4" activeCellId="1" sqref="D5:D26 D4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4" width="12.00390625" style="0" customWidth="1"/>
    <col min="5" max="5" width="7.42187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  <col min="18" max="39" width="0" style="0" hidden="1" customWidth="1"/>
  </cols>
  <sheetData>
    <row r="1" spans="1:7" ht="12.75">
      <c r="A1" s="1" t="s">
        <v>96</v>
      </c>
      <c r="F1" s="23"/>
      <c r="G1" s="24"/>
    </row>
    <row r="3" spans="1:31" ht="12.75">
      <c r="A3" s="2" t="s">
        <v>0</v>
      </c>
      <c r="B3" s="3" t="s">
        <v>1</v>
      </c>
      <c r="C3" s="2" t="s">
        <v>2</v>
      </c>
      <c r="D3" s="2" t="s">
        <v>100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90</v>
      </c>
      <c r="R3" s="2" t="s">
        <v>83</v>
      </c>
      <c r="S3" s="21" t="s">
        <v>84</v>
      </c>
      <c r="T3" s="2" t="s">
        <v>85</v>
      </c>
      <c r="U3" s="22" t="s">
        <v>86</v>
      </c>
      <c r="V3" t="s">
        <v>87</v>
      </c>
      <c r="W3" t="s">
        <v>11</v>
      </c>
      <c r="X3" t="s">
        <v>10</v>
      </c>
      <c r="AA3" t="s">
        <v>88</v>
      </c>
      <c r="AB3" t="s">
        <v>56</v>
      </c>
      <c r="AD3" t="s">
        <v>89</v>
      </c>
      <c r="AE3" t="s">
        <v>13</v>
      </c>
    </row>
    <row r="4" spans="1:31" ht="12.75">
      <c r="A4" s="4">
        <v>1</v>
      </c>
      <c r="B4" s="5" t="s">
        <v>15</v>
      </c>
      <c r="C4" s="5" t="s">
        <v>16</v>
      </c>
      <c r="D4" s="29">
        <v>38991</v>
      </c>
      <c r="E4" s="6">
        <v>9.5</v>
      </c>
      <c r="F4" s="4">
        <v>449</v>
      </c>
      <c r="G4" s="6">
        <v>9.67</v>
      </c>
      <c r="H4" s="7">
        <v>85</v>
      </c>
      <c r="I4" s="7">
        <v>132</v>
      </c>
      <c r="J4" s="8">
        <v>7.28</v>
      </c>
      <c r="K4" s="6">
        <v>12.909090909091507</v>
      </c>
      <c r="L4" s="25">
        <v>0.1947890909090909</v>
      </c>
      <c r="M4" s="25">
        <v>0.3538</v>
      </c>
      <c r="N4" s="25">
        <v>14.951099999999999</v>
      </c>
      <c r="O4" s="25">
        <v>2.5801</v>
      </c>
      <c r="P4" s="7">
        <f>+(N4+O4)/M4</f>
        <v>49.5511588468061</v>
      </c>
      <c r="Q4" s="27">
        <v>57</v>
      </c>
      <c r="R4">
        <v>4.9139</v>
      </c>
      <c r="S4">
        <v>4.9154</v>
      </c>
      <c r="T4" s="16">
        <f>+(S4-R4)/U4*1000000</f>
        <v>3.0000000000001137</v>
      </c>
      <c r="U4">
        <v>500</v>
      </c>
      <c r="V4">
        <v>7</v>
      </c>
      <c r="W4" s="10">
        <f aca="true" t="shared" si="0" ref="W4:W26">+V4*$Z$46</f>
        <v>0.31975431253620873</v>
      </c>
      <c r="X4">
        <v>85</v>
      </c>
      <c r="Y4" s="16">
        <f aca="true" t="shared" si="1" ref="Y4:Y26">+X4*10*$Z$46/U4*1000*0.01</f>
        <v>0.7765461875879355</v>
      </c>
      <c r="AA4">
        <v>114</v>
      </c>
      <c r="AB4" s="16">
        <f>+AA4*0.23</f>
        <v>26.220000000000002</v>
      </c>
      <c r="AD4">
        <v>9</v>
      </c>
      <c r="AE4" s="16">
        <f>+AD4*0.116</f>
        <v>1.044</v>
      </c>
    </row>
    <row r="5" spans="1:31" ht="12.75">
      <c r="A5" s="4">
        <v>2</v>
      </c>
      <c r="B5" s="5" t="s">
        <v>17</v>
      </c>
      <c r="C5" s="5" t="s">
        <v>16</v>
      </c>
      <c r="D5" s="29">
        <v>38991</v>
      </c>
      <c r="E5" s="6">
        <v>10</v>
      </c>
      <c r="F5" s="4">
        <v>482</v>
      </c>
      <c r="G5" s="6">
        <v>9.1</v>
      </c>
      <c r="H5" s="7">
        <v>81</v>
      </c>
      <c r="I5" s="7">
        <v>198</v>
      </c>
      <c r="J5" s="8">
        <v>7.25</v>
      </c>
      <c r="K5" s="6">
        <v>3.2051282051287058</v>
      </c>
      <c r="L5" s="25">
        <v>0.21477435897435898</v>
      </c>
      <c r="M5" s="25">
        <v>0.1658</v>
      </c>
      <c r="N5" s="25">
        <v>34.0689</v>
      </c>
      <c r="O5" s="25">
        <v>1.0006</v>
      </c>
      <c r="P5" s="7">
        <f aca="true" t="shared" si="2" ref="P5:P26">+(N5+O5)/M5</f>
        <v>211.51688781664654</v>
      </c>
      <c r="Q5" s="27">
        <v>120</v>
      </c>
      <c r="R5">
        <v>5.0064</v>
      </c>
      <c r="S5">
        <v>5.0075</v>
      </c>
      <c r="T5" s="16">
        <f aca="true" t="shared" si="3" ref="T5:T26">+(S5-R5)/U5*1000000</f>
        <v>2.200000000000202</v>
      </c>
      <c r="U5">
        <v>500</v>
      </c>
      <c r="V5">
        <v>4</v>
      </c>
      <c r="W5" s="10">
        <f t="shared" si="0"/>
        <v>0.1827167500206907</v>
      </c>
      <c r="X5">
        <v>62</v>
      </c>
      <c r="Y5" s="16">
        <f t="shared" si="1"/>
        <v>0.5664219250641412</v>
      </c>
      <c r="AA5">
        <v>117</v>
      </c>
      <c r="AB5" s="16">
        <f aca="true" t="shared" si="4" ref="AB5:AB26">+AA5*0.23</f>
        <v>26.91</v>
      </c>
      <c r="AD5">
        <v>16</v>
      </c>
      <c r="AE5" s="16">
        <f aca="true" t="shared" si="5" ref="AE5:AE26">+AD5*0.116</f>
        <v>1.856</v>
      </c>
    </row>
    <row r="6" spans="1:31" ht="12.75">
      <c r="A6" s="4">
        <v>3</v>
      </c>
      <c r="B6" s="5" t="s">
        <v>18</v>
      </c>
      <c r="C6" s="5" t="s">
        <v>16</v>
      </c>
      <c r="D6" s="29">
        <v>38991</v>
      </c>
      <c r="E6" s="6">
        <v>10.8</v>
      </c>
      <c r="F6" s="4">
        <v>488</v>
      </c>
      <c r="G6" s="6">
        <v>8.63</v>
      </c>
      <c r="H6" s="7">
        <v>78</v>
      </c>
      <c r="I6" s="7">
        <v>198</v>
      </c>
      <c r="J6" s="8">
        <v>7.01</v>
      </c>
      <c r="K6" s="6">
        <v>1.6923076923071645</v>
      </c>
      <c r="L6" s="25">
        <v>0.2805753846153846</v>
      </c>
      <c r="M6" s="25">
        <v>0.3538</v>
      </c>
      <c r="N6" s="25">
        <v>28.1865</v>
      </c>
      <c r="O6" s="25">
        <v>2.4585999999999997</v>
      </c>
      <c r="P6" s="7">
        <f t="shared" si="2"/>
        <v>86.61701526286038</v>
      </c>
      <c r="Q6" s="27">
        <v>120</v>
      </c>
      <c r="R6">
        <v>4.9836</v>
      </c>
      <c r="S6">
        <v>4.9861</v>
      </c>
      <c r="T6" s="16">
        <f t="shared" si="3"/>
        <v>5.000000000000782</v>
      </c>
      <c r="U6">
        <v>500</v>
      </c>
      <c r="V6">
        <v>7</v>
      </c>
      <c r="W6" s="10">
        <f t="shared" si="0"/>
        <v>0.31975431253620873</v>
      </c>
      <c r="X6">
        <v>178</v>
      </c>
      <c r="Y6" s="16">
        <f t="shared" si="1"/>
        <v>1.6261790751841474</v>
      </c>
      <c r="AA6">
        <v>140</v>
      </c>
      <c r="AB6" s="16">
        <f t="shared" si="4"/>
        <v>32.2</v>
      </c>
      <c r="AD6">
        <v>482</v>
      </c>
      <c r="AE6" s="16">
        <f t="shared" si="5"/>
        <v>55.912000000000006</v>
      </c>
    </row>
    <row r="7" spans="1:31" ht="12.75">
      <c r="A7" s="4">
        <v>4</v>
      </c>
      <c r="B7" s="5" t="s">
        <v>19</v>
      </c>
      <c r="C7" s="5" t="s">
        <v>20</v>
      </c>
      <c r="D7" s="29">
        <v>38991</v>
      </c>
      <c r="E7" s="6">
        <v>14.3</v>
      </c>
      <c r="F7" s="4">
        <v>196</v>
      </c>
      <c r="G7" s="6">
        <v>10.05</v>
      </c>
      <c r="H7" s="7">
        <v>98</v>
      </c>
      <c r="I7" s="7">
        <v>0</v>
      </c>
      <c r="J7" s="8">
        <v>7.27</v>
      </c>
      <c r="K7" s="6">
        <v>5.749999999999922</v>
      </c>
      <c r="L7" s="25">
        <v>0.39158499999999996</v>
      </c>
      <c r="M7" s="25">
        <v>0.11880000000000002</v>
      </c>
      <c r="N7" s="25">
        <v>6.617699999999999</v>
      </c>
      <c r="O7" s="25">
        <v>1.2435999999999998</v>
      </c>
      <c r="P7" s="7">
        <f t="shared" si="2"/>
        <v>66.1725589225589</v>
      </c>
      <c r="Q7" s="27">
        <v>81</v>
      </c>
      <c r="R7">
        <v>5.1765</v>
      </c>
      <c r="S7">
        <v>5.1782</v>
      </c>
      <c r="T7" s="16">
        <f t="shared" si="3"/>
        <v>3.400000000000958</v>
      </c>
      <c r="U7">
        <v>500</v>
      </c>
      <c r="V7">
        <v>3</v>
      </c>
      <c r="W7" s="10">
        <f t="shared" si="0"/>
        <v>0.13703756251551802</v>
      </c>
      <c r="X7">
        <v>73</v>
      </c>
      <c r="Y7" s="16">
        <f t="shared" si="1"/>
        <v>0.666916137575521</v>
      </c>
      <c r="AA7">
        <v>120</v>
      </c>
      <c r="AB7" s="16">
        <f t="shared" si="4"/>
        <v>27.6</v>
      </c>
      <c r="AD7">
        <v>19</v>
      </c>
      <c r="AE7" s="16">
        <f t="shared" si="5"/>
        <v>2.204</v>
      </c>
    </row>
    <row r="8" spans="1:31" ht="12.75">
      <c r="A8" s="4">
        <v>5</v>
      </c>
      <c r="B8" s="5" t="s">
        <v>21</v>
      </c>
      <c r="C8" s="5" t="s">
        <v>20</v>
      </c>
      <c r="D8" s="29">
        <v>38991</v>
      </c>
      <c r="E8" s="6">
        <v>13.4</v>
      </c>
      <c r="F8" s="4">
        <v>35</v>
      </c>
      <c r="G8" s="6">
        <v>10.7</v>
      </c>
      <c r="H8" s="7">
        <v>103</v>
      </c>
      <c r="I8" s="7">
        <v>0</v>
      </c>
      <c r="J8" s="8">
        <v>7.46</v>
      </c>
      <c r="K8" s="6">
        <v>14.285714285714826</v>
      </c>
      <c r="L8" s="25">
        <v>0.9108761904761906</v>
      </c>
      <c r="M8" s="25">
        <v>0.25980000000000003</v>
      </c>
      <c r="N8" s="25">
        <v>2.9412</v>
      </c>
      <c r="O8" s="25">
        <v>1.6080999999999999</v>
      </c>
      <c r="P8" s="7">
        <f t="shared" si="2"/>
        <v>17.510777521170127</v>
      </c>
      <c r="Q8" s="27">
        <v>34</v>
      </c>
      <c r="R8">
        <v>5.1947</v>
      </c>
      <c r="S8">
        <v>5.1985</v>
      </c>
      <c r="T8" s="16">
        <f t="shared" si="3"/>
        <v>25.333333333333503</v>
      </c>
      <c r="U8">
        <v>150</v>
      </c>
      <c r="V8">
        <v>8</v>
      </c>
      <c r="W8" s="10">
        <f t="shared" si="0"/>
        <v>0.3654335000413814</v>
      </c>
      <c r="X8">
        <v>89</v>
      </c>
      <c r="Y8" s="16">
        <f t="shared" si="1"/>
        <v>2.710298458640245</v>
      </c>
      <c r="AA8">
        <v>106</v>
      </c>
      <c r="AB8" s="16">
        <f t="shared" si="4"/>
        <v>24.380000000000003</v>
      </c>
      <c r="AD8">
        <v>28</v>
      </c>
      <c r="AE8" s="16">
        <f t="shared" si="5"/>
        <v>3.248</v>
      </c>
    </row>
    <row r="9" spans="1:40" ht="12.75">
      <c r="A9" s="4">
        <v>6</v>
      </c>
      <c r="B9" s="5" t="s">
        <v>22</v>
      </c>
      <c r="C9" s="5" t="s">
        <v>16</v>
      </c>
      <c r="D9" s="29">
        <v>38991</v>
      </c>
      <c r="E9" s="6">
        <v>12.1</v>
      </c>
      <c r="F9" s="4">
        <v>516</v>
      </c>
      <c r="G9" s="6">
        <v>9.24</v>
      </c>
      <c r="H9" s="7">
        <v>86</v>
      </c>
      <c r="I9" s="7">
        <v>66</v>
      </c>
      <c r="J9" s="8">
        <v>7.11</v>
      </c>
      <c r="K9" s="6">
        <v>1.8918918918922836</v>
      </c>
      <c r="L9" s="25">
        <v>0.3106675675675676</v>
      </c>
      <c r="M9" s="25">
        <v>0.4008</v>
      </c>
      <c r="N9" s="25">
        <v>75.981</v>
      </c>
      <c r="O9" s="25">
        <v>1.0006</v>
      </c>
      <c r="P9" s="7">
        <f t="shared" si="2"/>
        <v>192.06986027944112</v>
      </c>
      <c r="Q9" s="27">
        <v>120</v>
      </c>
      <c r="R9">
        <v>5.0056</v>
      </c>
      <c r="S9">
        <v>5.0071</v>
      </c>
      <c r="T9" s="16">
        <f t="shared" si="3"/>
        <v>3.0000000000001137</v>
      </c>
      <c r="U9">
        <v>500</v>
      </c>
      <c r="V9">
        <v>6</v>
      </c>
      <c r="W9" s="10">
        <f t="shared" si="0"/>
        <v>0.27407512503103604</v>
      </c>
      <c r="X9">
        <v>88</v>
      </c>
      <c r="Y9" s="16">
        <f t="shared" si="1"/>
        <v>0.8039537000910392</v>
      </c>
      <c r="AA9">
        <v>181</v>
      </c>
      <c r="AB9" s="16">
        <f t="shared" si="4"/>
        <v>41.63</v>
      </c>
      <c r="AD9">
        <v>9</v>
      </c>
      <c r="AE9" s="16">
        <f t="shared" si="5"/>
        <v>1.044</v>
      </c>
      <c r="AN9" s="21"/>
    </row>
    <row r="10" spans="1:31" ht="12.75">
      <c r="A10" s="4">
        <v>7</v>
      </c>
      <c r="B10" s="5" t="s">
        <v>23</v>
      </c>
      <c r="C10" s="5" t="s">
        <v>16</v>
      </c>
      <c r="D10" s="29">
        <v>38991</v>
      </c>
      <c r="E10" s="6">
        <v>11.7</v>
      </c>
      <c r="F10" s="4">
        <v>1300</v>
      </c>
      <c r="G10" s="6">
        <v>3.15</v>
      </c>
      <c r="H10" s="7">
        <v>29</v>
      </c>
      <c r="I10" s="7">
        <v>99</v>
      </c>
      <c r="J10" s="8">
        <v>6.73</v>
      </c>
      <c r="K10" s="6">
        <v>8.750000000001812</v>
      </c>
      <c r="L10" s="25">
        <v>0.10943500000000002</v>
      </c>
      <c r="M10" s="25">
        <v>0.2128</v>
      </c>
      <c r="N10" s="25">
        <v>25.9806</v>
      </c>
      <c r="O10" s="25">
        <v>167.95600000000002</v>
      </c>
      <c r="P10" s="7">
        <f t="shared" si="2"/>
        <v>911.356203007519</v>
      </c>
      <c r="Q10" s="27">
        <v>120</v>
      </c>
      <c r="R10">
        <v>4.9135</v>
      </c>
      <c r="S10">
        <v>4.9168</v>
      </c>
      <c r="T10" s="16">
        <f t="shared" si="3"/>
        <v>6.600000000000605</v>
      </c>
      <c r="U10">
        <v>500</v>
      </c>
      <c r="V10">
        <v>4</v>
      </c>
      <c r="W10" s="10">
        <f t="shared" si="0"/>
        <v>0.1827167500206907</v>
      </c>
      <c r="X10">
        <v>99</v>
      </c>
      <c r="Y10" s="16">
        <f t="shared" si="1"/>
        <v>0.904447912602419</v>
      </c>
      <c r="AA10">
        <v>293</v>
      </c>
      <c r="AB10" s="16">
        <f t="shared" si="4"/>
        <v>67.39</v>
      </c>
      <c r="AD10">
        <v>120</v>
      </c>
      <c r="AE10" s="16">
        <f t="shared" si="5"/>
        <v>13.92</v>
      </c>
    </row>
    <row r="11" spans="1:31" ht="12.75">
      <c r="A11" s="4">
        <v>8</v>
      </c>
      <c r="B11" s="5" t="s">
        <v>24</v>
      </c>
      <c r="C11" s="5" t="s">
        <v>20</v>
      </c>
      <c r="D11" s="29">
        <v>38991</v>
      </c>
      <c r="E11" s="6">
        <v>16</v>
      </c>
      <c r="F11" s="4">
        <v>158</v>
      </c>
      <c r="G11" s="6">
        <v>6.27</v>
      </c>
      <c r="H11" s="7">
        <v>64</v>
      </c>
      <c r="I11" s="7">
        <v>33</v>
      </c>
      <c r="J11" s="8">
        <v>7.09</v>
      </c>
      <c r="K11" s="6">
        <v>6.399999999999295</v>
      </c>
      <c r="L11" s="25">
        <v>0.529088</v>
      </c>
      <c r="M11" s="25">
        <v>0.5418000000000001</v>
      </c>
      <c r="N11" s="25">
        <v>24.3466</v>
      </c>
      <c r="O11" s="25">
        <v>17.7676</v>
      </c>
      <c r="P11" s="7">
        <f t="shared" si="2"/>
        <v>77.73015873015872</v>
      </c>
      <c r="Q11" s="27">
        <v>120</v>
      </c>
      <c r="R11">
        <v>4.9874</v>
      </c>
      <c r="S11">
        <v>4.9884</v>
      </c>
      <c r="T11" s="16">
        <f t="shared" si="3"/>
        <v>2.000000000000668</v>
      </c>
      <c r="U11">
        <v>500</v>
      </c>
      <c r="V11">
        <v>4</v>
      </c>
      <c r="W11" s="10">
        <f t="shared" si="0"/>
        <v>0.1827167500206907</v>
      </c>
      <c r="X11">
        <v>65</v>
      </c>
      <c r="Y11" s="16">
        <f t="shared" si="1"/>
        <v>0.5938294375672448</v>
      </c>
      <c r="AA11">
        <v>181</v>
      </c>
      <c r="AB11" s="16">
        <f t="shared" si="4"/>
        <v>41.63</v>
      </c>
      <c r="AD11">
        <v>15</v>
      </c>
      <c r="AE11" s="16">
        <f t="shared" si="5"/>
        <v>1.74</v>
      </c>
    </row>
    <row r="12" spans="1:31" ht="12.75">
      <c r="A12" s="4">
        <v>9</v>
      </c>
      <c r="B12" s="5" t="s">
        <v>25</v>
      </c>
      <c r="C12" s="5" t="s">
        <v>26</v>
      </c>
      <c r="D12" s="29">
        <v>38991</v>
      </c>
      <c r="E12" s="6">
        <v>10.6</v>
      </c>
      <c r="F12" s="4">
        <v>2121</v>
      </c>
      <c r="G12" s="6">
        <v>7.5</v>
      </c>
      <c r="H12" s="7">
        <v>68</v>
      </c>
      <c r="I12" s="7">
        <v>0</v>
      </c>
      <c r="J12" s="8">
        <v>6.72</v>
      </c>
      <c r="K12" s="6">
        <v>34.545454545454774</v>
      </c>
      <c r="L12" s="25">
        <v>1.7209454545454546</v>
      </c>
      <c r="M12" s="25">
        <v>1.9518</v>
      </c>
      <c r="N12" s="25">
        <v>6.372599999999999</v>
      </c>
      <c r="O12" s="25">
        <v>3.4305999999999996</v>
      </c>
      <c r="P12" s="7">
        <f t="shared" si="2"/>
        <v>5.022645762885541</v>
      </c>
      <c r="Q12" s="27">
        <v>24</v>
      </c>
      <c r="R12">
        <v>5.0038</v>
      </c>
      <c r="S12">
        <v>5.0053</v>
      </c>
      <c r="T12" s="16">
        <f t="shared" si="3"/>
        <v>5.000000000000189</v>
      </c>
      <c r="U12">
        <v>300</v>
      </c>
      <c r="V12">
        <v>56</v>
      </c>
      <c r="W12" s="10">
        <f t="shared" si="0"/>
        <v>2.55803450028967</v>
      </c>
      <c r="X12">
        <v>157</v>
      </c>
      <c r="Y12" s="16">
        <f t="shared" si="1"/>
        <v>2.390544146104037</v>
      </c>
      <c r="AA12">
        <v>50</v>
      </c>
      <c r="AB12" s="16">
        <f t="shared" si="4"/>
        <v>11.5</v>
      </c>
      <c r="AD12">
        <v>156</v>
      </c>
      <c r="AE12" s="16">
        <f t="shared" si="5"/>
        <v>18.096</v>
      </c>
    </row>
    <row r="13" spans="1:31" ht="12.75">
      <c r="A13" s="4">
        <v>10</v>
      </c>
      <c r="B13" s="5" t="s">
        <v>27</v>
      </c>
      <c r="C13" s="5" t="s">
        <v>26</v>
      </c>
      <c r="D13" s="29">
        <v>38991</v>
      </c>
      <c r="E13" s="6">
        <v>13.1</v>
      </c>
      <c r="F13" s="4">
        <v>2091</v>
      </c>
      <c r="G13" s="6">
        <v>9.22</v>
      </c>
      <c r="H13" s="7">
        <v>88</v>
      </c>
      <c r="I13" s="7">
        <v>33</v>
      </c>
      <c r="J13" s="8">
        <v>7.01</v>
      </c>
      <c r="K13" s="6">
        <v>33.75000000000276</v>
      </c>
      <c r="L13" s="25">
        <v>0.5165166666666666</v>
      </c>
      <c r="M13" s="25">
        <v>1.8578</v>
      </c>
      <c r="N13" s="25">
        <v>24.4283</v>
      </c>
      <c r="O13" s="25">
        <v>3.0661</v>
      </c>
      <c r="P13" s="7">
        <f t="shared" si="2"/>
        <v>14.799440198083754</v>
      </c>
      <c r="Q13" s="27">
        <v>22</v>
      </c>
      <c r="R13">
        <v>5.1778</v>
      </c>
      <c r="S13">
        <v>5.1849</v>
      </c>
      <c r="T13" s="16">
        <f t="shared" si="3"/>
        <v>28.39999999999776</v>
      </c>
      <c r="U13">
        <v>250</v>
      </c>
      <c r="V13">
        <v>13</v>
      </c>
      <c r="W13" s="10">
        <f t="shared" si="0"/>
        <v>0.5938294375672448</v>
      </c>
      <c r="X13">
        <v>96</v>
      </c>
      <c r="Y13" s="16">
        <f t="shared" si="1"/>
        <v>1.754080800198631</v>
      </c>
      <c r="AA13">
        <v>347</v>
      </c>
      <c r="AB13" s="16">
        <f t="shared" si="4"/>
        <v>79.81</v>
      </c>
      <c r="AD13">
        <v>60</v>
      </c>
      <c r="AE13" s="16">
        <f t="shared" si="5"/>
        <v>6.96</v>
      </c>
    </row>
    <row r="14" spans="1:40" ht="12.75">
      <c r="A14" s="4">
        <v>11</v>
      </c>
      <c r="B14" s="5" t="s">
        <v>28</v>
      </c>
      <c r="C14" s="5" t="s">
        <v>20</v>
      </c>
      <c r="D14" s="29">
        <v>38991</v>
      </c>
      <c r="E14" s="6">
        <v>15.2</v>
      </c>
      <c r="F14" s="4">
        <v>179</v>
      </c>
      <c r="G14" s="6">
        <v>5.3</v>
      </c>
      <c r="H14" s="7">
        <v>53</v>
      </c>
      <c r="I14" s="7">
        <v>66</v>
      </c>
      <c r="J14" s="8">
        <v>7.04</v>
      </c>
      <c r="K14" s="6">
        <v>3.166666666666688</v>
      </c>
      <c r="L14" s="25">
        <v>0.19505666666666668</v>
      </c>
      <c r="M14" s="25">
        <v>0.3538</v>
      </c>
      <c r="N14" s="25">
        <v>22.5492</v>
      </c>
      <c r="O14" s="25">
        <v>11.935599999999999</v>
      </c>
      <c r="P14" s="7">
        <f t="shared" si="2"/>
        <v>97.46975692481628</v>
      </c>
      <c r="Q14" s="27">
        <v>120</v>
      </c>
      <c r="R14">
        <v>5.1925</v>
      </c>
      <c r="S14">
        <v>5.1928</v>
      </c>
      <c r="T14" s="16">
        <f t="shared" si="3"/>
        <v>0.600000000000378</v>
      </c>
      <c r="U14">
        <v>500</v>
      </c>
      <c r="V14">
        <v>3</v>
      </c>
      <c r="W14" s="10">
        <f t="shared" si="0"/>
        <v>0.13703756251551802</v>
      </c>
      <c r="X14">
        <v>30</v>
      </c>
      <c r="Y14" s="16">
        <f t="shared" si="1"/>
        <v>0.2740751250310361</v>
      </c>
      <c r="AA14">
        <v>52</v>
      </c>
      <c r="AB14" s="16">
        <f t="shared" si="4"/>
        <v>11.96</v>
      </c>
      <c r="AD14">
        <v>5</v>
      </c>
      <c r="AE14" s="16">
        <f t="shared" si="5"/>
        <v>0.5800000000000001</v>
      </c>
      <c r="AN14" s="21"/>
    </row>
    <row r="15" spans="1:40" ht="12.75">
      <c r="A15" s="4">
        <v>12</v>
      </c>
      <c r="B15" s="5" t="s">
        <v>29</v>
      </c>
      <c r="C15" s="5" t="s">
        <v>20</v>
      </c>
      <c r="D15" s="29">
        <v>38991</v>
      </c>
      <c r="E15" s="6">
        <v>14.8</v>
      </c>
      <c r="F15" s="4">
        <v>203</v>
      </c>
      <c r="G15" s="6">
        <v>8.92</v>
      </c>
      <c r="H15" s="7">
        <v>88</v>
      </c>
      <c r="I15" s="7">
        <v>0</v>
      </c>
      <c r="J15" s="8">
        <v>7.23</v>
      </c>
      <c r="K15" s="6">
        <v>3.1249999999993783</v>
      </c>
      <c r="L15" s="25">
        <v>0.2477675</v>
      </c>
      <c r="M15" s="25">
        <v>0.2128</v>
      </c>
      <c r="N15" s="25">
        <v>2.1242</v>
      </c>
      <c r="O15" s="25">
        <v>1.7296</v>
      </c>
      <c r="P15" s="7">
        <f t="shared" si="2"/>
        <v>18.10996240601504</v>
      </c>
      <c r="Q15" s="27">
        <v>120</v>
      </c>
      <c r="R15">
        <v>5.006</v>
      </c>
      <c r="S15">
        <v>5.0066</v>
      </c>
      <c r="T15" s="16">
        <f t="shared" si="3"/>
        <v>1.1999999999989797</v>
      </c>
      <c r="U15">
        <v>500</v>
      </c>
      <c r="V15">
        <v>2</v>
      </c>
      <c r="W15" s="10">
        <f t="shared" si="0"/>
        <v>0.09135837501034536</v>
      </c>
      <c r="X15">
        <v>34</v>
      </c>
      <c r="Y15" s="16">
        <f t="shared" si="1"/>
        <v>0.3106184750351742</v>
      </c>
      <c r="AA15">
        <v>7</v>
      </c>
      <c r="AB15" s="16">
        <f t="shared" si="4"/>
        <v>1.61</v>
      </c>
      <c r="AD15">
        <v>9</v>
      </c>
      <c r="AE15" s="16">
        <f t="shared" si="5"/>
        <v>1.044</v>
      </c>
      <c r="AN15" s="21"/>
    </row>
    <row r="16" spans="1:31" ht="12.75">
      <c r="A16" s="4">
        <v>13</v>
      </c>
      <c r="B16" s="5" t="s">
        <v>30</v>
      </c>
      <c r="C16" s="5" t="s">
        <v>26</v>
      </c>
      <c r="D16" s="29">
        <v>38991</v>
      </c>
      <c r="E16" s="6">
        <v>11.6</v>
      </c>
      <c r="F16" s="4">
        <v>620</v>
      </c>
      <c r="G16" s="6">
        <v>10.17</v>
      </c>
      <c r="H16" s="7">
        <v>94</v>
      </c>
      <c r="I16" s="7">
        <v>132</v>
      </c>
      <c r="J16" s="8">
        <v>7.33</v>
      </c>
      <c r="K16" s="6">
        <v>27.391304347824036</v>
      </c>
      <c r="L16" s="25">
        <v>1.6977739130434784</v>
      </c>
      <c r="M16" s="25">
        <v>0.8708</v>
      </c>
      <c r="N16" s="25">
        <v>2.4509999999999996</v>
      </c>
      <c r="O16" s="25">
        <v>1.9726</v>
      </c>
      <c r="P16" s="7">
        <f t="shared" si="2"/>
        <v>5.079926504363803</v>
      </c>
      <c r="Q16" s="27">
        <v>27</v>
      </c>
      <c r="R16">
        <v>4.911</v>
      </c>
      <c r="S16">
        <v>4.9126</v>
      </c>
      <c r="T16" s="16">
        <f t="shared" si="3"/>
        <v>5.333333333335706</v>
      </c>
      <c r="U16">
        <v>300</v>
      </c>
      <c r="V16">
        <v>5</v>
      </c>
      <c r="W16" s="10">
        <f t="shared" si="0"/>
        <v>0.2283959375258634</v>
      </c>
      <c r="X16">
        <v>133</v>
      </c>
      <c r="Y16" s="16">
        <f t="shared" si="1"/>
        <v>2.0251106460626556</v>
      </c>
      <c r="AA16">
        <v>0</v>
      </c>
      <c r="AB16" s="16">
        <f t="shared" si="4"/>
        <v>0</v>
      </c>
      <c r="AD16">
        <v>8</v>
      </c>
      <c r="AE16" s="16">
        <f t="shared" si="5"/>
        <v>0.928</v>
      </c>
    </row>
    <row r="17" spans="1:43" ht="12.75">
      <c r="A17" s="4">
        <v>14</v>
      </c>
      <c r="B17" s="5" t="s">
        <v>31</v>
      </c>
      <c r="C17" s="5" t="s">
        <v>26</v>
      </c>
      <c r="D17" s="29">
        <v>38991</v>
      </c>
      <c r="E17" s="6">
        <v>10.9</v>
      </c>
      <c r="F17" s="4">
        <v>953</v>
      </c>
      <c r="G17" s="6">
        <v>8.4</v>
      </c>
      <c r="H17" s="7">
        <v>76</v>
      </c>
      <c r="I17" s="7">
        <v>33</v>
      </c>
      <c r="J17" s="8">
        <v>7.37</v>
      </c>
      <c r="K17" s="6">
        <v>11.891891891892984</v>
      </c>
      <c r="L17" s="25">
        <v>1.0874810810810813</v>
      </c>
      <c r="M17" s="25">
        <v>0.7768</v>
      </c>
      <c r="N17" s="25">
        <v>7.5981</v>
      </c>
      <c r="O17" s="25">
        <v>1.7296</v>
      </c>
      <c r="P17" s="7">
        <f t="shared" si="2"/>
        <v>12.00785272914521</v>
      </c>
      <c r="Q17" s="27">
        <v>41</v>
      </c>
      <c r="R17">
        <v>4.9857</v>
      </c>
      <c r="S17">
        <v>4.9883</v>
      </c>
      <c r="T17" s="16">
        <f t="shared" si="3"/>
        <v>8.666666666667194</v>
      </c>
      <c r="U17">
        <v>300</v>
      </c>
      <c r="V17">
        <v>18</v>
      </c>
      <c r="W17" s="10">
        <f t="shared" si="0"/>
        <v>0.8222253750931082</v>
      </c>
      <c r="X17">
        <v>205</v>
      </c>
      <c r="Y17" s="16">
        <f t="shared" si="1"/>
        <v>3.1214111461867993</v>
      </c>
      <c r="AA17">
        <v>139</v>
      </c>
      <c r="AB17" s="16">
        <f t="shared" si="4"/>
        <v>31.970000000000002</v>
      </c>
      <c r="AD17">
        <v>396</v>
      </c>
      <c r="AE17" s="16">
        <f t="shared" si="5"/>
        <v>45.936</v>
      </c>
      <c r="AQ17">
        <f>-I1</f>
        <v>0</v>
      </c>
    </row>
    <row r="18" spans="1:31" ht="12.75">
      <c r="A18" s="4">
        <v>15</v>
      </c>
      <c r="B18" s="5" t="s">
        <v>32</v>
      </c>
      <c r="C18" s="5" t="s">
        <v>16</v>
      </c>
      <c r="D18" s="29">
        <v>38991</v>
      </c>
      <c r="E18" s="6">
        <v>11.7</v>
      </c>
      <c r="F18" s="4">
        <v>784</v>
      </c>
      <c r="G18" s="6">
        <v>9.58</v>
      </c>
      <c r="H18" s="7">
        <v>88</v>
      </c>
      <c r="I18" s="7">
        <v>0</v>
      </c>
      <c r="J18" s="8">
        <v>7.46</v>
      </c>
      <c r="K18" s="6">
        <v>1.384615384616257</v>
      </c>
      <c r="L18" s="25">
        <v>0.2638215384615385</v>
      </c>
      <c r="M18" s="25">
        <v>0.3068</v>
      </c>
      <c r="N18" s="25">
        <v>37.7454</v>
      </c>
      <c r="O18" s="25">
        <v>0.8790999999999999</v>
      </c>
      <c r="P18" s="7">
        <f t="shared" si="2"/>
        <v>125.89471968709255</v>
      </c>
      <c r="Q18" s="27">
        <v>120</v>
      </c>
      <c r="R18">
        <v>5.0048</v>
      </c>
      <c r="S18">
        <v>5.0049</v>
      </c>
      <c r="T18" s="16">
        <f t="shared" si="3"/>
        <v>0.19999999999953388</v>
      </c>
      <c r="U18">
        <v>500</v>
      </c>
      <c r="V18">
        <v>3</v>
      </c>
      <c r="W18" s="10">
        <f t="shared" si="0"/>
        <v>0.13703756251551802</v>
      </c>
      <c r="X18">
        <v>36</v>
      </c>
      <c r="Y18" s="16">
        <f t="shared" si="1"/>
        <v>0.32889015003724326</v>
      </c>
      <c r="AA18">
        <v>85</v>
      </c>
      <c r="AB18" s="16">
        <f t="shared" si="4"/>
        <v>19.55</v>
      </c>
      <c r="AD18">
        <v>4</v>
      </c>
      <c r="AE18" s="16">
        <f t="shared" si="5"/>
        <v>0.464</v>
      </c>
    </row>
    <row r="19" spans="1:31" ht="12.75">
      <c r="A19" s="4">
        <v>16</v>
      </c>
      <c r="B19" s="5" t="s">
        <v>33</v>
      </c>
      <c r="C19" s="5" t="s">
        <v>20</v>
      </c>
      <c r="D19" s="29">
        <v>38991</v>
      </c>
      <c r="E19" s="6">
        <v>12.7</v>
      </c>
      <c r="F19" s="4">
        <v>733</v>
      </c>
      <c r="G19" s="6">
        <v>10.85</v>
      </c>
      <c r="H19" s="7">
        <v>103</v>
      </c>
      <c r="I19" s="7">
        <v>0</v>
      </c>
      <c r="J19" s="8">
        <v>7.57</v>
      </c>
      <c r="K19" s="6">
        <v>7.857142857141462</v>
      </c>
      <c r="L19" s="25">
        <v>0.8223238095238095</v>
      </c>
      <c r="M19" s="25">
        <v>0.25980000000000003</v>
      </c>
      <c r="N19" s="25">
        <v>131.8638</v>
      </c>
      <c r="O19" s="25">
        <v>1.6080999999999999</v>
      </c>
      <c r="P19" s="7">
        <f t="shared" si="2"/>
        <v>513.7486528098536</v>
      </c>
      <c r="Q19" s="27">
        <v>56</v>
      </c>
      <c r="R19">
        <v>5.178</v>
      </c>
      <c r="S19">
        <v>5.1813</v>
      </c>
      <c r="T19" s="16">
        <f t="shared" si="3"/>
        <v>9.428571428572294</v>
      </c>
      <c r="U19">
        <v>350</v>
      </c>
      <c r="V19">
        <v>11</v>
      </c>
      <c r="W19" s="10">
        <f t="shared" si="0"/>
        <v>0.5024710625568994</v>
      </c>
      <c r="X19">
        <v>179</v>
      </c>
      <c r="Y19" s="16">
        <f t="shared" si="1"/>
        <v>2.3361641609788313</v>
      </c>
      <c r="AA19">
        <v>39</v>
      </c>
      <c r="AB19" s="16">
        <f t="shared" si="4"/>
        <v>8.97</v>
      </c>
      <c r="AD19">
        <v>12</v>
      </c>
      <c r="AE19" s="16">
        <f t="shared" si="5"/>
        <v>1.3920000000000001</v>
      </c>
    </row>
    <row r="20" spans="1:31" ht="12.75">
      <c r="A20" s="4">
        <v>17</v>
      </c>
      <c r="B20" s="5" t="s">
        <v>34</v>
      </c>
      <c r="C20" s="5" t="s">
        <v>20</v>
      </c>
      <c r="D20" s="29">
        <v>38991</v>
      </c>
      <c r="E20" s="6">
        <v>13.7</v>
      </c>
      <c r="F20" s="4">
        <v>341</v>
      </c>
      <c r="G20" s="6">
        <v>10.8</v>
      </c>
      <c r="H20" s="7">
        <v>104</v>
      </c>
      <c r="I20" s="7">
        <v>0</v>
      </c>
      <c r="J20" s="8">
        <v>7.62</v>
      </c>
      <c r="K20" s="6">
        <v>4.3076923076932</v>
      </c>
      <c r="L20" s="25">
        <v>0.5946584615384615</v>
      </c>
      <c r="M20" s="25">
        <v>0.11880000000000002</v>
      </c>
      <c r="N20" s="25">
        <v>1.3889</v>
      </c>
      <c r="O20" s="25">
        <v>1.2435999999999998</v>
      </c>
      <c r="P20" s="7">
        <f t="shared" si="2"/>
        <v>22.159090909090903</v>
      </c>
      <c r="Q20" s="27">
        <v>120</v>
      </c>
      <c r="R20">
        <v>5.1954</v>
      </c>
      <c r="S20">
        <v>5.1959</v>
      </c>
      <c r="T20" s="16">
        <f t="shared" si="3"/>
        <v>2.4999999999986144</v>
      </c>
      <c r="U20">
        <v>200</v>
      </c>
      <c r="V20">
        <v>4</v>
      </c>
      <c r="W20" s="10">
        <f t="shared" si="0"/>
        <v>0.1827167500206907</v>
      </c>
      <c r="X20">
        <v>50</v>
      </c>
      <c r="Y20" s="16">
        <f t="shared" si="1"/>
        <v>1.141979687629317</v>
      </c>
      <c r="AA20">
        <v>1</v>
      </c>
      <c r="AB20" s="16">
        <f t="shared" si="4"/>
        <v>0.23</v>
      </c>
      <c r="AD20">
        <v>5</v>
      </c>
      <c r="AE20" s="16">
        <f t="shared" si="5"/>
        <v>0.5800000000000001</v>
      </c>
    </row>
    <row r="21" spans="1:31" ht="12.75">
      <c r="A21" s="4">
        <v>18</v>
      </c>
      <c r="B21" s="5" t="s">
        <v>35</v>
      </c>
      <c r="C21" s="5" t="s">
        <v>16</v>
      </c>
      <c r="D21" s="29">
        <v>38991</v>
      </c>
      <c r="E21" s="6">
        <v>12.5</v>
      </c>
      <c r="F21" s="4">
        <v>805</v>
      </c>
      <c r="G21" s="6">
        <v>8.65</v>
      </c>
      <c r="H21" s="7">
        <v>94</v>
      </c>
      <c r="I21" s="7">
        <v>33</v>
      </c>
      <c r="J21" s="8">
        <v>7.57</v>
      </c>
      <c r="K21" s="6">
        <v>6.444444444445215</v>
      </c>
      <c r="L21" s="25">
        <v>0.5328755555555557</v>
      </c>
      <c r="M21" s="25">
        <v>0.6828</v>
      </c>
      <c r="N21" s="25">
        <v>18.1374</v>
      </c>
      <c r="O21" s="25">
        <v>1.4866000000000001</v>
      </c>
      <c r="P21" s="7">
        <f t="shared" si="2"/>
        <v>28.740480374926772</v>
      </c>
      <c r="Q21" s="27">
        <v>29</v>
      </c>
      <c r="R21">
        <v>5.0046</v>
      </c>
      <c r="S21">
        <v>5.0063</v>
      </c>
      <c r="T21" s="16">
        <f t="shared" si="3"/>
        <v>4.8571428571442254</v>
      </c>
      <c r="U21">
        <v>350</v>
      </c>
      <c r="V21">
        <v>44</v>
      </c>
      <c r="W21" s="10">
        <f t="shared" si="0"/>
        <v>2.0098842502275978</v>
      </c>
      <c r="X21">
        <v>221</v>
      </c>
      <c r="Y21" s="16">
        <f t="shared" si="1"/>
        <v>2.884314411040904</v>
      </c>
      <c r="AA21">
        <v>95</v>
      </c>
      <c r="AB21" s="16">
        <f t="shared" si="4"/>
        <v>21.85</v>
      </c>
      <c r="AD21">
        <v>654</v>
      </c>
      <c r="AE21" s="16">
        <f t="shared" si="5"/>
        <v>75.864</v>
      </c>
    </row>
    <row r="22" spans="1:31" ht="12.75">
      <c r="A22" s="4">
        <v>19</v>
      </c>
      <c r="B22" s="5" t="s">
        <v>36</v>
      </c>
      <c r="C22" s="5" t="s">
        <v>26</v>
      </c>
      <c r="D22" s="29">
        <v>38991</v>
      </c>
      <c r="E22" s="6">
        <v>11.1</v>
      </c>
      <c r="F22" s="4">
        <v>711</v>
      </c>
      <c r="G22" s="6">
        <v>7.86</v>
      </c>
      <c r="H22" s="7">
        <v>72</v>
      </c>
      <c r="I22" s="7">
        <v>132</v>
      </c>
      <c r="J22" s="8">
        <v>7.21</v>
      </c>
      <c r="K22" s="6">
        <v>15.000000000000567</v>
      </c>
      <c r="L22" s="25">
        <v>0.346928</v>
      </c>
      <c r="M22" s="25">
        <v>1.0588</v>
      </c>
      <c r="N22" s="25">
        <v>31.781299999999998</v>
      </c>
      <c r="O22" s="25">
        <v>1.8510999999999997</v>
      </c>
      <c r="P22" s="7">
        <f t="shared" si="2"/>
        <v>31.76463921420476</v>
      </c>
      <c r="Q22" s="27">
        <v>38</v>
      </c>
      <c r="R22">
        <v>4.9863</v>
      </c>
      <c r="S22">
        <v>4.9939</v>
      </c>
      <c r="T22" s="16">
        <f t="shared" si="3"/>
        <v>19.000000000000128</v>
      </c>
      <c r="U22">
        <v>400</v>
      </c>
      <c r="V22">
        <v>8</v>
      </c>
      <c r="W22" s="10">
        <f t="shared" si="0"/>
        <v>0.3654335000413814</v>
      </c>
      <c r="X22">
        <v>162</v>
      </c>
      <c r="Y22" s="16">
        <f t="shared" si="1"/>
        <v>1.8500070939594935</v>
      </c>
      <c r="AA22">
        <v>96</v>
      </c>
      <c r="AB22" s="16">
        <f t="shared" si="4"/>
        <v>22.080000000000002</v>
      </c>
      <c r="AD22">
        <v>203</v>
      </c>
      <c r="AE22" s="16">
        <f t="shared" si="5"/>
        <v>23.548000000000002</v>
      </c>
    </row>
    <row r="23" spans="1:31" ht="12.75">
      <c r="A23" s="4">
        <v>20</v>
      </c>
      <c r="B23" s="5" t="s">
        <v>37</v>
      </c>
      <c r="C23" s="5" t="s">
        <v>20</v>
      </c>
      <c r="D23" s="29">
        <v>38991</v>
      </c>
      <c r="E23" s="6">
        <v>13.1</v>
      </c>
      <c r="F23" s="4">
        <v>243</v>
      </c>
      <c r="G23" s="6">
        <v>7.29</v>
      </c>
      <c r="H23" s="7">
        <v>70</v>
      </c>
      <c r="I23" s="7">
        <v>660</v>
      </c>
      <c r="J23" s="8">
        <v>7.17</v>
      </c>
      <c r="K23" s="6">
        <v>6.307692307691271</v>
      </c>
      <c r="L23" s="25">
        <v>0.4420215384615385</v>
      </c>
      <c r="M23" s="25">
        <v>0.2128</v>
      </c>
      <c r="N23" s="25">
        <v>57.1083</v>
      </c>
      <c r="O23" s="25">
        <v>9.384099999999998</v>
      </c>
      <c r="P23" s="7">
        <f t="shared" si="2"/>
        <v>312.4642857142857</v>
      </c>
      <c r="Q23" s="27">
        <v>77</v>
      </c>
      <c r="R23">
        <v>5.0048</v>
      </c>
      <c r="S23">
        <v>5.0101</v>
      </c>
      <c r="T23" s="16">
        <f t="shared" si="3"/>
        <v>10.600000000000165</v>
      </c>
      <c r="U23">
        <v>500</v>
      </c>
      <c r="V23">
        <v>4</v>
      </c>
      <c r="W23" s="10">
        <f t="shared" si="0"/>
        <v>0.1827167500206907</v>
      </c>
      <c r="X23">
        <v>155</v>
      </c>
      <c r="Y23" s="16">
        <f t="shared" si="1"/>
        <v>1.416054812660353</v>
      </c>
      <c r="AA23">
        <v>45</v>
      </c>
      <c r="AB23" s="16">
        <f t="shared" si="4"/>
        <v>10.35</v>
      </c>
      <c r="AD23">
        <v>255</v>
      </c>
      <c r="AE23" s="16">
        <f t="shared" si="5"/>
        <v>29.580000000000002</v>
      </c>
    </row>
    <row r="24" spans="1:31" ht="12.75">
      <c r="A24" s="4">
        <v>21</v>
      </c>
      <c r="B24" s="5" t="s">
        <v>38</v>
      </c>
      <c r="C24" s="5" t="s">
        <v>16</v>
      </c>
      <c r="D24" s="29">
        <v>38991</v>
      </c>
      <c r="E24" s="6">
        <v>12.8</v>
      </c>
      <c r="F24" s="4">
        <v>273</v>
      </c>
      <c r="G24" s="6">
        <v>6.16</v>
      </c>
      <c r="H24" s="7">
        <v>58</v>
      </c>
      <c r="I24" s="7">
        <v>0</v>
      </c>
      <c r="J24" s="8">
        <v>6.79</v>
      </c>
      <c r="K24" s="6">
        <v>4.285714285714448</v>
      </c>
      <c r="L24" s="25">
        <v>0.03849142857142857</v>
      </c>
      <c r="M24" s="25">
        <v>0.2128</v>
      </c>
      <c r="N24" s="25">
        <v>21.8139</v>
      </c>
      <c r="O24" s="25">
        <v>2.4585999999999997</v>
      </c>
      <c r="P24" s="7">
        <f t="shared" si="2"/>
        <v>114.06250000000001</v>
      </c>
      <c r="Q24" s="27">
        <v>120</v>
      </c>
      <c r="R24">
        <v>4.9132</v>
      </c>
      <c r="S24">
        <v>4.9153</v>
      </c>
      <c r="T24" s="16">
        <f t="shared" si="3"/>
        <v>4.20000000000087</v>
      </c>
      <c r="U24">
        <v>500</v>
      </c>
      <c r="V24">
        <v>3</v>
      </c>
      <c r="W24" s="10">
        <f t="shared" si="0"/>
        <v>0.13703756251551802</v>
      </c>
      <c r="X24">
        <v>118</v>
      </c>
      <c r="Y24" s="16">
        <f t="shared" si="1"/>
        <v>1.078028825122075</v>
      </c>
      <c r="AA24">
        <v>78</v>
      </c>
      <c r="AB24" s="16">
        <f t="shared" si="4"/>
        <v>17.94</v>
      </c>
      <c r="AD24">
        <v>24</v>
      </c>
      <c r="AE24" s="16">
        <f t="shared" si="5"/>
        <v>2.7840000000000003</v>
      </c>
    </row>
    <row r="25" spans="1:40" ht="12.75">
      <c r="A25" s="4">
        <v>22</v>
      </c>
      <c r="B25" s="5" t="s">
        <v>39</v>
      </c>
      <c r="C25" s="5" t="s">
        <v>16</v>
      </c>
      <c r="D25" s="29">
        <v>38991</v>
      </c>
      <c r="E25" s="6">
        <v>13.6</v>
      </c>
      <c r="F25" s="4">
        <v>568</v>
      </c>
      <c r="G25" s="6">
        <v>8.92</v>
      </c>
      <c r="H25" s="7">
        <v>86</v>
      </c>
      <c r="I25" s="7">
        <v>33</v>
      </c>
      <c r="J25" s="8">
        <v>7.3</v>
      </c>
      <c r="K25" s="6">
        <v>2.8571428571425423</v>
      </c>
      <c r="L25" s="25">
        <v>0.10920571428571431</v>
      </c>
      <c r="M25" s="25">
        <v>0.11880000000000002</v>
      </c>
      <c r="N25" s="25">
        <v>200.81859999999998</v>
      </c>
      <c r="O25" s="25">
        <v>6.5896</v>
      </c>
      <c r="P25" s="7">
        <f t="shared" si="2"/>
        <v>1745.8602693602688</v>
      </c>
      <c r="Q25" s="27">
        <v>120</v>
      </c>
      <c r="R25">
        <v>5.1927</v>
      </c>
      <c r="S25">
        <v>5.1942</v>
      </c>
      <c r="T25" s="16">
        <f t="shared" si="3"/>
        <v>3.0000000000001137</v>
      </c>
      <c r="U25">
        <v>500</v>
      </c>
      <c r="V25">
        <v>3</v>
      </c>
      <c r="W25" s="10">
        <f t="shared" si="0"/>
        <v>0.13703756251551802</v>
      </c>
      <c r="X25">
        <v>73</v>
      </c>
      <c r="Y25" s="16">
        <f t="shared" si="1"/>
        <v>0.666916137575521</v>
      </c>
      <c r="AA25">
        <v>275</v>
      </c>
      <c r="AB25" s="16">
        <f t="shared" si="4"/>
        <v>63.25</v>
      </c>
      <c r="AD25">
        <v>68</v>
      </c>
      <c r="AE25" s="16">
        <f t="shared" si="5"/>
        <v>7.888000000000001</v>
      </c>
      <c r="AN25" s="21"/>
    </row>
    <row r="26" spans="1:31" ht="12.75">
      <c r="A26" s="4">
        <v>23</v>
      </c>
      <c r="B26" s="5" t="s">
        <v>36</v>
      </c>
      <c r="C26" s="5" t="s">
        <v>26</v>
      </c>
      <c r="D26" s="29">
        <v>38991</v>
      </c>
      <c r="E26" s="6">
        <v>11.1</v>
      </c>
      <c r="F26" s="4">
        <v>1075</v>
      </c>
      <c r="G26" s="6">
        <v>10.34</v>
      </c>
      <c r="H26" s="7">
        <v>94</v>
      </c>
      <c r="I26" s="7">
        <v>66</v>
      </c>
      <c r="J26" s="8">
        <v>7.38</v>
      </c>
      <c r="K26" s="6">
        <v>22.592592592592574</v>
      </c>
      <c r="L26" s="25">
        <v>0.877125925925926</v>
      </c>
      <c r="M26" s="25">
        <v>0.5888</v>
      </c>
      <c r="N26" s="25">
        <v>18.627599999999997</v>
      </c>
      <c r="O26" s="25">
        <v>3.9165999999999994</v>
      </c>
      <c r="P26" s="7">
        <f t="shared" si="2"/>
        <v>38.28838315217391</v>
      </c>
      <c r="Q26" s="27">
        <v>29</v>
      </c>
      <c r="R26">
        <v>5.1749</v>
      </c>
      <c r="S26">
        <v>5.1778</v>
      </c>
      <c r="T26" s="16">
        <f t="shared" si="3"/>
        <v>8.285714285715276</v>
      </c>
      <c r="U26">
        <v>350</v>
      </c>
      <c r="V26">
        <v>6</v>
      </c>
      <c r="W26" s="10">
        <f t="shared" si="0"/>
        <v>0.27407512503103604</v>
      </c>
      <c r="X26">
        <v>144</v>
      </c>
      <c r="Y26" s="16">
        <f t="shared" si="1"/>
        <v>1.8793722859271043</v>
      </c>
      <c r="AA26">
        <v>27</v>
      </c>
      <c r="AB26" s="16">
        <f t="shared" si="4"/>
        <v>6.21</v>
      </c>
      <c r="AD26">
        <v>33</v>
      </c>
      <c r="AE26" s="16">
        <f t="shared" si="5"/>
        <v>3.8280000000000003</v>
      </c>
    </row>
    <row r="27" spans="1:31" ht="12.75">
      <c r="A27" s="4"/>
      <c r="B27" s="17"/>
      <c r="C27" s="17"/>
      <c r="D27" s="17"/>
      <c r="E27" s="18"/>
      <c r="F27" s="2"/>
      <c r="G27" s="18"/>
      <c r="H27" s="19"/>
      <c r="I27" s="19"/>
      <c r="J27" s="20"/>
      <c r="K27" s="18"/>
      <c r="L27" s="18"/>
      <c r="M27" s="20"/>
      <c r="N27" s="18"/>
      <c r="O27" s="18"/>
      <c r="P27" s="7"/>
      <c r="Q27" s="27"/>
      <c r="T27" s="16"/>
      <c r="W27" s="10"/>
      <c r="Y27" s="16"/>
      <c r="AB27" s="16"/>
      <c r="AE27" s="16"/>
    </row>
    <row r="28" spans="1:31" ht="12.75">
      <c r="A28" s="11"/>
      <c r="B28" s="5" t="s">
        <v>40</v>
      </c>
      <c r="C28" s="5" t="s">
        <v>41</v>
      </c>
      <c r="D28" s="5"/>
      <c r="E28" s="6">
        <f aca="true" t="shared" si="6" ref="E28:P28">AVERAGE(E4:E26)</f>
        <v>12.447826086956523</v>
      </c>
      <c r="F28" s="7">
        <f t="shared" si="6"/>
        <v>666.2608695652174</v>
      </c>
      <c r="G28" s="6">
        <f t="shared" si="6"/>
        <v>8.555217391304348</v>
      </c>
      <c r="H28" s="6">
        <f t="shared" si="6"/>
        <v>80.8695652173913</v>
      </c>
      <c r="I28" s="6">
        <f t="shared" si="6"/>
        <v>83.21739130434783</v>
      </c>
      <c r="J28" s="6">
        <f t="shared" si="6"/>
        <v>7.216086956521739</v>
      </c>
      <c r="K28" s="6">
        <f t="shared" si="6"/>
        <v>10.42571684665277</v>
      </c>
      <c r="L28" s="6">
        <f t="shared" si="6"/>
        <v>0.5406427759508659</v>
      </c>
      <c r="M28" s="8">
        <f t="shared" si="6"/>
        <v>0.5213652173913043</v>
      </c>
      <c r="N28" s="6">
        <f t="shared" si="6"/>
        <v>34.6905304347826</v>
      </c>
      <c r="O28" s="6">
        <f t="shared" si="6"/>
        <v>10.821595652173912</v>
      </c>
      <c r="P28" s="7">
        <f t="shared" si="6"/>
        <v>204.26074896236383</v>
      </c>
      <c r="Q28" s="7">
        <f>AVERAGE(Q4:Q27)</f>
        <v>79.78260869565217</v>
      </c>
      <c r="V28">
        <v>0</v>
      </c>
      <c r="W28">
        <v>0</v>
      </c>
      <c r="Y28" t="s">
        <v>57</v>
      </c>
      <c r="AA28">
        <v>0</v>
      </c>
      <c r="AB28">
        <v>0</v>
      </c>
      <c r="AD28">
        <v>0</v>
      </c>
      <c r="AE28">
        <v>0</v>
      </c>
    </row>
    <row r="29" spans="1:31" ht="13.5" thickBot="1">
      <c r="A29" s="11"/>
      <c r="B29" s="11"/>
      <c r="C29" s="5" t="s">
        <v>42</v>
      </c>
      <c r="D29" s="5"/>
      <c r="E29" s="6">
        <f>AVERAGE(E4,E5,E6,E9,E11,E18,E21,E24,E25)</f>
        <v>12.111111111111109</v>
      </c>
      <c r="F29" s="7">
        <f>AVERAGE(F4,F5,F6,F9,F11,F18,F21,F24,F25)</f>
        <v>502.55555555555554</v>
      </c>
      <c r="G29" s="6">
        <f>AVERAGE(G4,G5,G6,G9,G11,G18,G21,G24,G25)</f>
        <v>8.46888888888889</v>
      </c>
      <c r="H29" s="7">
        <f>AVERAGE(H4,H5,H6,H9,H11,H18,H21,H24,H25)</f>
        <v>80</v>
      </c>
      <c r="I29" s="7">
        <f aca="true" t="shared" si="7" ref="I29:P29">AVERAGE(I4,I5,I6,I9,I10,I18,I21,I24,I25)</f>
        <v>84.33333333333333</v>
      </c>
      <c r="J29" s="8">
        <f t="shared" si="7"/>
        <v>7.166666666666667</v>
      </c>
      <c r="K29" s="6">
        <f t="shared" si="7"/>
        <v>4.824481741148881</v>
      </c>
      <c r="L29" s="6">
        <f t="shared" si="7"/>
        <v>0.22829284877118214</v>
      </c>
      <c r="M29" s="8">
        <f t="shared" si="7"/>
        <v>0.31202222222222226</v>
      </c>
      <c r="N29" s="6">
        <f t="shared" si="7"/>
        <v>50.85371111111111</v>
      </c>
      <c r="O29" s="6">
        <f t="shared" si="7"/>
        <v>20.7122</v>
      </c>
      <c r="P29" s="7">
        <f t="shared" si="7"/>
        <v>385.0743438483957</v>
      </c>
      <c r="Q29" s="7">
        <f>AVERAGE(Q4,Q5,Q6,Q9,Q10,Q18,Q21,Q24,Q25)</f>
        <v>102.88888888888889</v>
      </c>
      <c r="V29">
        <v>1</v>
      </c>
      <c r="W29">
        <v>30</v>
      </c>
      <c r="Y29" t="s">
        <v>82</v>
      </c>
      <c r="AA29">
        <v>14</v>
      </c>
      <c r="AB29">
        <v>2</v>
      </c>
      <c r="AD29">
        <v>9</v>
      </c>
      <c r="AE29">
        <v>1</v>
      </c>
    </row>
    <row r="30" spans="1:31" ht="12.75">
      <c r="A30" s="11"/>
      <c r="B30" s="11"/>
      <c r="C30" s="5" t="s">
        <v>43</v>
      </c>
      <c r="D30" s="5"/>
      <c r="E30" s="6">
        <f>AVERAGE(E7,E8,E10,E14,E15,E19,E20,E23)</f>
        <v>13.6125</v>
      </c>
      <c r="F30" s="7">
        <f>AVERAGE(F7,F8,F10,F14,F15,F19,F20,F23)</f>
        <v>403.75</v>
      </c>
      <c r="G30" s="6">
        <f>AVERAGE(G7,G8,G10,G14,G15,G19,G20,G23)</f>
        <v>8.3825</v>
      </c>
      <c r="H30" s="7">
        <f>AVERAGE(H7,H8,H10,H14,H15,H19,H20,H23)</f>
        <v>81</v>
      </c>
      <c r="I30" s="7">
        <f aca="true" t="shared" si="8" ref="I30:P30">AVERAGE(I7,I8,I11,I14,I15,I19,I20,I23)</f>
        <v>94.875</v>
      </c>
      <c r="J30" s="8">
        <f t="shared" si="8"/>
        <v>7.30625</v>
      </c>
      <c r="K30" s="6">
        <f t="shared" si="8"/>
        <v>6.399988553113255</v>
      </c>
      <c r="L30" s="6">
        <f t="shared" si="8"/>
        <v>0.5166721458333334</v>
      </c>
      <c r="M30" s="8">
        <f t="shared" si="8"/>
        <v>0.25980000000000003</v>
      </c>
      <c r="N30" s="6">
        <f t="shared" si="8"/>
        <v>31.117487500000003</v>
      </c>
      <c r="O30" s="6">
        <f t="shared" si="8"/>
        <v>5.8150375</v>
      </c>
      <c r="P30" s="7">
        <f t="shared" si="8"/>
        <v>140.67065549224367</v>
      </c>
      <c r="Q30" s="7">
        <f>AVERAGE(Q7,Q8,Q11,Q14,Q15,Q19,Q20,Q23)</f>
        <v>91</v>
      </c>
      <c r="V30">
        <v>2</v>
      </c>
      <c r="W30">
        <v>56</v>
      </c>
      <c r="Y30" s="15" t="s">
        <v>58</v>
      </c>
      <c r="Z30" s="15"/>
      <c r="AA30">
        <v>53</v>
      </c>
      <c r="AB30">
        <v>5</v>
      </c>
      <c r="AD30">
        <v>12</v>
      </c>
      <c r="AE30">
        <v>2</v>
      </c>
    </row>
    <row r="31" spans="1:31" ht="12.75">
      <c r="A31" s="11"/>
      <c r="B31" s="11"/>
      <c r="C31" s="5" t="s">
        <v>44</v>
      </c>
      <c r="D31" s="5"/>
      <c r="E31" s="6">
        <f>AVERAGE(E12,E13,E16,E17,E22,E26)</f>
        <v>11.399999999999999</v>
      </c>
      <c r="F31" s="7">
        <f aca="true" t="shared" si="9" ref="F31:P31">AVERAGE(F12,F13,F16,F17,F22,F26)</f>
        <v>1261.8333333333333</v>
      </c>
      <c r="G31" s="6">
        <f t="shared" si="9"/>
        <v>8.915</v>
      </c>
      <c r="H31" s="7">
        <f t="shared" si="9"/>
        <v>82</v>
      </c>
      <c r="I31" s="7">
        <f t="shared" si="9"/>
        <v>66</v>
      </c>
      <c r="J31" s="8">
        <f t="shared" si="9"/>
        <v>7.170000000000001</v>
      </c>
      <c r="K31" s="6">
        <f t="shared" si="9"/>
        <v>24.19520722962795</v>
      </c>
      <c r="L31" s="6">
        <f t="shared" si="9"/>
        <v>1.041128506877101</v>
      </c>
      <c r="M31" s="8">
        <f t="shared" si="9"/>
        <v>1.1841333333333333</v>
      </c>
      <c r="N31" s="6">
        <f t="shared" si="9"/>
        <v>15.209816666666667</v>
      </c>
      <c r="O31" s="6">
        <f t="shared" si="9"/>
        <v>2.6611</v>
      </c>
      <c r="P31" s="7">
        <f t="shared" si="9"/>
        <v>17.8271479268095</v>
      </c>
      <c r="Q31" s="7">
        <f>AVERAGE(Q12,Q13,Q16,Q17,Q22,Q26)</f>
        <v>30.166666666666668</v>
      </c>
      <c r="V31">
        <v>5</v>
      </c>
      <c r="W31">
        <v>132</v>
      </c>
      <c r="Y31" s="12" t="s">
        <v>59</v>
      </c>
      <c r="Z31" s="12">
        <v>0.9941125880736013</v>
      </c>
      <c r="AA31" s="12">
        <v>43</v>
      </c>
      <c r="AB31" s="12">
        <v>10</v>
      </c>
      <c r="AD31">
        <v>42</v>
      </c>
      <c r="AE31">
        <v>5</v>
      </c>
    </row>
    <row r="32" spans="2:31" ht="12.75">
      <c r="B32" s="17" t="s">
        <v>91</v>
      </c>
      <c r="C32" s="17" t="s">
        <v>20</v>
      </c>
      <c r="D32" s="17"/>
      <c r="E32" s="26">
        <v>13.9</v>
      </c>
      <c r="F32" s="26">
        <v>58</v>
      </c>
      <c r="G32" s="25">
        <v>7.44</v>
      </c>
      <c r="H32" s="26">
        <v>72</v>
      </c>
      <c r="I32" s="26">
        <v>0</v>
      </c>
      <c r="J32" s="26">
        <v>6.38</v>
      </c>
      <c r="K32" s="25">
        <v>3.8181818181818015</v>
      </c>
      <c r="L32" s="25">
        <v>0.527789090909091</v>
      </c>
      <c r="M32" s="28">
        <v>0.4008</v>
      </c>
      <c r="N32" s="25">
        <v>12.418399999999998</v>
      </c>
      <c r="O32" s="25">
        <v>4.8886</v>
      </c>
      <c r="P32" s="27">
        <v>43.181137724550894</v>
      </c>
      <c r="Q32" s="26">
        <v>83</v>
      </c>
      <c r="V32">
        <v>10</v>
      </c>
      <c r="W32">
        <v>223</v>
      </c>
      <c r="Y32" s="12" t="s">
        <v>60</v>
      </c>
      <c r="Z32" s="12">
        <v>0.9882598377663936</v>
      </c>
      <c r="AA32" s="12">
        <v>273</v>
      </c>
      <c r="AB32" s="12">
        <v>50</v>
      </c>
      <c r="AD32">
        <v>82</v>
      </c>
      <c r="AE32">
        <v>10</v>
      </c>
    </row>
    <row r="33" spans="25:28" ht="12.75">
      <c r="Y33" s="12"/>
      <c r="Z33" s="12"/>
      <c r="AA33" s="12"/>
      <c r="AB33" s="12"/>
    </row>
    <row r="34" spans="2:31" ht="12.75">
      <c r="B34" s="5" t="s">
        <v>45</v>
      </c>
      <c r="C34" s="5"/>
      <c r="D34" s="5"/>
      <c r="E34" s="5"/>
      <c r="G34" s="5"/>
      <c r="H34" s="5"/>
      <c r="J34" s="9"/>
      <c r="P34" s="10"/>
      <c r="V34">
        <v>15</v>
      </c>
      <c r="W34">
        <v>313</v>
      </c>
      <c r="Y34" s="12" t="s">
        <v>61</v>
      </c>
      <c r="Z34" s="12">
        <v>0.7882598377663935</v>
      </c>
      <c r="AA34" s="12">
        <v>392</v>
      </c>
      <c r="AB34" s="12">
        <v>100</v>
      </c>
      <c r="AD34">
        <v>175</v>
      </c>
      <c r="AE34">
        <v>20</v>
      </c>
    </row>
    <row r="35" spans="2:26" ht="12.75">
      <c r="B35" s="5" t="s">
        <v>46</v>
      </c>
      <c r="C35" s="5"/>
      <c r="D35" s="5"/>
      <c r="E35" s="5"/>
      <c r="G35" s="5"/>
      <c r="H35" s="5"/>
      <c r="I35" s="5"/>
      <c r="J35" s="5"/>
      <c r="P35" s="10"/>
      <c r="Y35" s="12" t="s">
        <v>62</v>
      </c>
      <c r="Z35" s="12">
        <v>0.6382661118265188</v>
      </c>
    </row>
    <row r="36" spans="2:26" ht="13.5" thickBot="1">
      <c r="B36" s="5" t="s">
        <v>47</v>
      </c>
      <c r="C36" s="5"/>
      <c r="D36" s="5"/>
      <c r="E36" s="5"/>
      <c r="G36" s="5"/>
      <c r="H36" s="5"/>
      <c r="I36" s="5"/>
      <c r="J36" s="5"/>
      <c r="P36" s="10"/>
      <c r="Y36" s="13" t="s">
        <v>63</v>
      </c>
      <c r="Z36" s="13">
        <v>6</v>
      </c>
    </row>
    <row r="37" spans="2:16" ht="12.75">
      <c r="B37" s="5" t="s">
        <v>48</v>
      </c>
      <c r="C37" s="5"/>
      <c r="D37" s="5"/>
      <c r="E37" s="5"/>
      <c r="G37" s="5"/>
      <c r="H37" s="5"/>
      <c r="I37" s="5"/>
      <c r="J37" s="5"/>
      <c r="P37" s="10"/>
    </row>
    <row r="38" spans="2:25" ht="13.5" thickBot="1">
      <c r="B38" s="5" t="s">
        <v>49</v>
      </c>
      <c r="C38" s="5"/>
      <c r="D38" s="5"/>
      <c r="E38" s="5"/>
      <c r="G38" s="5"/>
      <c r="H38" s="5"/>
      <c r="I38" s="5"/>
      <c r="J38" s="5"/>
      <c r="P38" s="10"/>
      <c r="Y38" t="s">
        <v>64</v>
      </c>
    </row>
    <row r="39" spans="2:30" ht="12.75">
      <c r="B39" s="5" t="s">
        <v>50</v>
      </c>
      <c r="C39" s="5"/>
      <c r="D39" s="5"/>
      <c r="E39" s="5"/>
      <c r="G39" s="5"/>
      <c r="H39" s="5"/>
      <c r="I39" s="5"/>
      <c r="J39" s="5"/>
      <c r="P39" s="10"/>
      <c r="Y39" s="14"/>
      <c r="Z39" s="14" t="s">
        <v>69</v>
      </c>
      <c r="AA39" s="14" t="s">
        <v>70</v>
      </c>
      <c r="AB39" s="14" t="s">
        <v>71</v>
      </c>
      <c r="AC39" s="14" t="s">
        <v>72</v>
      </c>
      <c r="AD39" s="14" t="s">
        <v>73</v>
      </c>
    </row>
    <row r="40" spans="2:30" ht="12.75">
      <c r="B40" s="5" t="s">
        <v>51</v>
      </c>
      <c r="C40" s="5"/>
      <c r="D40" s="5"/>
      <c r="E40" s="5"/>
      <c r="I40" s="5"/>
      <c r="J40" s="5"/>
      <c r="P40" s="10"/>
      <c r="Y40" s="12" t="s">
        <v>65</v>
      </c>
      <c r="Z40" s="12">
        <v>1</v>
      </c>
      <c r="AA40" s="12">
        <v>171.4630818524693</v>
      </c>
      <c r="AB40" s="12">
        <v>171.4630818524693</v>
      </c>
      <c r="AC40" s="12">
        <v>420.8884928938561</v>
      </c>
      <c r="AD40" s="12">
        <v>3.334028189549213E-05</v>
      </c>
    </row>
    <row r="41" spans="2:30" ht="12.75">
      <c r="B41" s="5" t="s">
        <v>52</v>
      </c>
      <c r="C41" s="5"/>
      <c r="D41" s="5"/>
      <c r="E41" s="5"/>
      <c r="Y41" s="12" t="s">
        <v>66</v>
      </c>
      <c r="Z41" s="12">
        <v>5</v>
      </c>
      <c r="AA41" s="12">
        <v>2.0369181475307117</v>
      </c>
      <c r="AB41" s="12">
        <v>0.4073836295061423</v>
      </c>
      <c r="AC41" s="12"/>
      <c r="AD41" s="12"/>
    </row>
    <row r="42" spans="2:30" ht="13.5" thickBot="1">
      <c r="B42" s="5" t="s">
        <v>53</v>
      </c>
      <c r="C42" s="5"/>
      <c r="D42" s="5"/>
      <c r="E42" s="5"/>
      <c r="Y42" s="13" t="s">
        <v>67</v>
      </c>
      <c r="Z42" s="13">
        <v>6</v>
      </c>
      <c r="AA42" s="13">
        <v>173.5</v>
      </c>
      <c r="AB42" s="13"/>
      <c r="AC42" s="13"/>
      <c r="AD42" s="13"/>
    </row>
    <row r="43" spans="2:5" ht="13.5" thickBot="1">
      <c r="B43" s="5" t="s">
        <v>54</v>
      </c>
      <c r="C43" s="5"/>
      <c r="D43" s="5"/>
      <c r="E43" s="5"/>
    </row>
    <row r="44" spans="2:33" ht="12.75">
      <c r="B44" s="5" t="s">
        <v>55</v>
      </c>
      <c r="C44" s="5"/>
      <c r="D44" s="5"/>
      <c r="E44" s="5"/>
      <c r="Y44" s="14"/>
      <c r="Z44" s="14" t="s">
        <v>74</v>
      </c>
      <c r="AA44" s="14" t="s">
        <v>62</v>
      </c>
      <c r="AB44" s="14" t="s">
        <v>75</v>
      </c>
      <c r="AC44" s="14" t="s">
        <v>76</v>
      </c>
      <c r="AD44" s="14" t="s">
        <v>77</v>
      </c>
      <c r="AE44" s="14" t="s">
        <v>78</v>
      </c>
      <c r="AF44" s="14" t="s">
        <v>79</v>
      </c>
      <c r="AG44" s="14" t="s">
        <v>80</v>
      </c>
    </row>
    <row r="45" spans="2:33" ht="12.75">
      <c r="B45" s="5" t="s">
        <v>99</v>
      </c>
      <c r="Y45" s="12" t="s">
        <v>68</v>
      </c>
      <c r="Z45" s="12">
        <v>0</v>
      </c>
      <c r="AA45" s="12" t="e">
        <v>#N/A</v>
      </c>
      <c r="AB45" s="12" t="e">
        <v>#N/A</v>
      </c>
      <c r="AC45" s="12" t="e">
        <v>#N/A</v>
      </c>
      <c r="AD45" s="12" t="e">
        <v>#N/A</v>
      </c>
      <c r="AE45" s="12" t="e">
        <v>#N/A</v>
      </c>
      <c r="AF45" s="12" t="e">
        <v>#N/A</v>
      </c>
      <c r="AG45" s="12" t="e">
        <v>#N/A</v>
      </c>
    </row>
    <row r="46" spans="25:33" ht="13.5" thickBot="1">
      <c r="Y46" s="13" t="s">
        <v>81</v>
      </c>
      <c r="Z46" s="13">
        <v>0.04567918750517268</v>
      </c>
      <c r="AA46" s="13">
        <v>0.0015518706362612933</v>
      </c>
      <c r="AB46" s="13">
        <v>29.434919662647403</v>
      </c>
      <c r="AC46" s="13">
        <v>8.484650306990078E-07</v>
      </c>
      <c r="AD46" s="13">
        <v>0.04168998355488051</v>
      </c>
      <c r="AE46" s="13">
        <v>0.049668391455464846</v>
      </c>
      <c r="AF46" s="13">
        <v>0.04168998355488051</v>
      </c>
      <c r="AG46" s="13">
        <v>0.049668391455464846</v>
      </c>
    </row>
    <row r="49" ht="12.75">
      <c r="Y49" t="s">
        <v>57</v>
      </c>
    </row>
    <row r="50" ht="13.5" thickBot="1"/>
    <row r="51" spans="25:26" ht="12.75">
      <c r="Y51" s="15" t="s">
        <v>58</v>
      </c>
      <c r="Z51" s="15"/>
    </row>
    <row r="52" spans="25:26" ht="12.75">
      <c r="Y52" s="12" t="s">
        <v>59</v>
      </c>
      <c r="Z52" s="12">
        <v>0.9801558469027588</v>
      </c>
    </row>
    <row r="53" spans="25:26" ht="12.75">
      <c r="Y53" s="12" t="s">
        <v>60</v>
      </c>
      <c r="Z53" s="12">
        <v>0.9607054842176644</v>
      </c>
    </row>
    <row r="54" spans="25:26" ht="12.75">
      <c r="Y54" s="12" t="s">
        <v>61</v>
      </c>
      <c r="Z54" s="12">
        <v>0.7607054842176645</v>
      </c>
    </row>
    <row r="55" spans="25:26" ht="12.75">
      <c r="Y55" s="12" t="s">
        <v>62</v>
      </c>
      <c r="Z55" s="12">
        <v>7.9196335947170695</v>
      </c>
    </row>
    <row r="56" spans="25:26" ht="13.5" thickBot="1">
      <c r="Y56" s="13" t="s">
        <v>63</v>
      </c>
      <c r="Z56" s="13">
        <v>6</v>
      </c>
    </row>
    <row r="58" ht="13.5" thickBot="1">
      <c r="Y58" t="s">
        <v>64</v>
      </c>
    </row>
    <row r="59" spans="25:30" ht="12.75">
      <c r="Y59" s="14"/>
      <c r="Z59" s="14" t="s">
        <v>69</v>
      </c>
      <c r="AA59" s="14" t="s">
        <v>70</v>
      </c>
      <c r="AB59" s="14" t="s">
        <v>71</v>
      </c>
      <c r="AC59" s="14" t="s">
        <v>72</v>
      </c>
      <c r="AD59" s="14" t="s">
        <v>73</v>
      </c>
    </row>
    <row r="60" spans="25:30" ht="12.75">
      <c r="Y60" s="12" t="s">
        <v>65</v>
      </c>
      <c r="Z60" s="12">
        <v>1</v>
      </c>
      <c r="AA60" s="12">
        <v>7667.2303519604775</v>
      </c>
      <c r="AB60" s="12">
        <v>7667.2303519604775</v>
      </c>
      <c r="AC60" s="12">
        <v>122.24421972003796</v>
      </c>
      <c r="AD60" s="12">
        <v>0.0003805166346886361</v>
      </c>
    </row>
    <row r="61" spans="25:30" ht="12.75">
      <c r="Y61" s="12" t="s">
        <v>66</v>
      </c>
      <c r="Z61" s="12">
        <v>5</v>
      </c>
      <c r="AA61" s="12">
        <v>313.60298137285605</v>
      </c>
      <c r="AB61" s="12">
        <v>62.72059627457121</v>
      </c>
      <c r="AC61" s="12"/>
      <c r="AD61" s="12"/>
    </row>
    <row r="62" spans="25:30" ht="13.5" thickBot="1">
      <c r="Y62" s="13" t="s">
        <v>67</v>
      </c>
      <c r="Z62" s="13">
        <v>6</v>
      </c>
      <c r="AA62" s="13">
        <v>7980.833333333334</v>
      </c>
      <c r="AB62" s="13"/>
      <c r="AC62" s="13"/>
      <c r="AD62" s="13"/>
    </row>
    <row r="63" ht="13.5" thickBot="1"/>
    <row r="64" spans="25:33" ht="12.75">
      <c r="Y64" s="14"/>
      <c r="Z64" s="14" t="s">
        <v>74</v>
      </c>
      <c r="AA64" s="14" t="s">
        <v>62</v>
      </c>
      <c r="AB64" s="14" t="s">
        <v>75</v>
      </c>
      <c r="AC64" s="14" t="s">
        <v>76</v>
      </c>
      <c r="AD64" s="14" t="s">
        <v>77</v>
      </c>
      <c r="AE64" s="14" t="s">
        <v>78</v>
      </c>
      <c r="AF64" s="14" t="s">
        <v>79</v>
      </c>
      <c r="AG64" s="14" t="s">
        <v>80</v>
      </c>
    </row>
    <row r="65" spans="25:33" ht="12.75">
      <c r="Y65" s="12" t="s">
        <v>68</v>
      </c>
      <c r="Z65" s="12">
        <v>0</v>
      </c>
      <c r="AA65" s="12" t="e">
        <v>#N/A</v>
      </c>
      <c r="AB65" s="12" t="e">
        <v>#N/A</v>
      </c>
      <c r="AC65" s="12" t="e">
        <v>#N/A</v>
      </c>
      <c r="AD65" s="12" t="e">
        <v>#N/A</v>
      </c>
      <c r="AE65" s="12" t="e">
        <v>#N/A</v>
      </c>
      <c r="AF65" s="12" t="e">
        <v>#N/A</v>
      </c>
      <c r="AG65" s="12" t="e">
        <v>#N/A</v>
      </c>
    </row>
    <row r="66" spans="25:33" ht="13.5" thickBot="1">
      <c r="Y66" s="13" t="s">
        <v>81</v>
      </c>
      <c r="Z66" s="13">
        <v>0.22988066784811648</v>
      </c>
      <c r="AA66" s="13">
        <v>0.016405268052670962</v>
      </c>
      <c r="AB66" s="13">
        <v>14.012612723550673</v>
      </c>
      <c r="AC66" s="13">
        <v>3.328876930308399E-05</v>
      </c>
      <c r="AD66" s="13">
        <v>0.18770965269250917</v>
      </c>
      <c r="AE66" s="13">
        <v>0.2720516830037238</v>
      </c>
      <c r="AF66" s="13">
        <v>0.18770965269250917</v>
      </c>
      <c r="AG66" s="13">
        <v>0.2720516830037238</v>
      </c>
    </row>
    <row r="69" ht="12.75">
      <c r="Y69" t="s">
        <v>57</v>
      </c>
    </row>
    <row r="70" ht="13.5" thickBot="1"/>
    <row r="71" spans="25:26" ht="12.75">
      <c r="Y71" s="15" t="s">
        <v>58</v>
      </c>
      <c r="Z71" s="15"/>
    </row>
    <row r="72" spans="25:26" ht="12.75">
      <c r="Y72" s="12" t="s">
        <v>59</v>
      </c>
      <c r="Z72" s="12">
        <v>0.9987616868036961</v>
      </c>
    </row>
    <row r="73" spans="25:26" ht="12.75">
      <c r="Y73" s="12" t="s">
        <v>60</v>
      </c>
      <c r="Z73" s="12">
        <v>0.9975249070269645</v>
      </c>
    </row>
    <row r="74" spans="25:26" ht="12.75">
      <c r="Y74" s="12" t="s">
        <v>61</v>
      </c>
      <c r="Z74" s="12">
        <v>0.7975249070269644</v>
      </c>
    </row>
    <row r="75" spans="25:26" ht="12.75">
      <c r="Y75" s="12" t="s">
        <v>62</v>
      </c>
      <c r="Z75" s="12">
        <v>0.3784512915021645</v>
      </c>
    </row>
    <row r="76" spans="25:26" ht="13.5" thickBot="1">
      <c r="Y76" s="13" t="s">
        <v>63</v>
      </c>
      <c r="Z76" s="13">
        <v>6</v>
      </c>
    </row>
    <row r="78" ht="13.5" thickBot="1">
      <c r="Y78" t="s">
        <v>64</v>
      </c>
    </row>
    <row r="79" spans="25:30" ht="12.75">
      <c r="Y79" s="14"/>
      <c r="Z79" s="14" t="s">
        <v>69</v>
      </c>
      <c r="AA79" s="14" t="s">
        <v>70</v>
      </c>
      <c r="AB79" s="14" t="s">
        <v>71</v>
      </c>
      <c r="AC79" s="14" t="s">
        <v>72</v>
      </c>
      <c r="AD79" s="14" t="s">
        <v>73</v>
      </c>
    </row>
    <row r="80" spans="25:30" ht="12.75">
      <c r="Y80" s="12" t="s">
        <v>65</v>
      </c>
      <c r="Z80" s="12">
        <v>1</v>
      </c>
      <c r="AA80" s="12">
        <v>288.61720643313504</v>
      </c>
      <c r="AB80" s="12">
        <v>288.61720643313504</v>
      </c>
      <c r="AC80" s="12">
        <v>2015.1261344408551</v>
      </c>
      <c r="AD80" s="12">
        <v>1.4726900832902985E-06</v>
      </c>
    </row>
    <row r="81" spans="25:30" ht="12.75">
      <c r="Y81" s="12" t="s">
        <v>66</v>
      </c>
      <c r="Z81" s="12">
        <v>5</v>
      </c>
      <c r="AA81" s="12">
        <v>0.7161269001982815</v>
      </c>
      <c r="AB81" s="12">
        <v>0.1432253800396563</v>
      </c>
      <c r="AC81" s="12"/>
      <c r="AD81" s="12"/>
    </row>
    <row r="82" spans="25:30" ht="13.5" thickBot="1">
      <c r="Y82" s="13" t="s">
        <v>67</v>
      </c>
      <c r="Z82" s="13">
        <v>6</v>
      </c>
      <c r="AA82" s="13">
        <v>289.3333333333333</v>
      </c>
      <c r="AB82" s="13"/>
      <c r="AC82" s="13"/>
      <c r="AD82" s="13"/>
    </row>
    <row r="83" ht="13.5" thickBot="1"/>
    <row r="84" spans="25:33" ht="12.75">
      <c r="Y84" s="14"/>
      <c r="Z84" s="14" t="s">
        <v>74</v>
      </c>
      <c r="AA84" s="14" t="s">
        <v>62</v>
      </c>
      <c r="AB84" s="14" t="s">
        <v>75</v>
      </c>
      <c r="AC84" s="14" t="s">
        <v>76</v>
      </c>
      <c r="AD84" s="14" t="s">
        <v>77</v>
      </c>
      <c r="AE84" s="14" t="s">
        <v>78</v>
      </c>
      <c r="AF84" s="14" t="s">
        <v>79</v>
      </c>
      <c r="AG84" s="14" t="s">
        <v>80</v>
      </c>
    </row>
    <row r="85" spans="25:33" ht="12.75">
      <c r="Y85" s="12" t="s">
        <v>68</v>
      </c>
      <c r="Z85" s="12">
        <v>0</v>
      </c>
      <c r="AA85" s="12" t="e">
        <v>#N/A</v>
      </c>
      <c r="AB85" s="12" t="e">
        <v>#N/A</v>
      </c>
      <c r="AC85" s="12" t="e">
        <v>#N/A</v>
      </c>
      <c r="AD85" s="12" t="e">
        <v>#N/A</v>
      </c>
      <c r="AE85" s="12" t="e">
        <v>#N/A</v>
      </c>
      <c r="AF85" s="12" t="e">
        <v>#N/A</v>
      </c>
      <c r="AG85" s="12" t="e">
        <v>#N/A</v>
      </c>
    </row>
    <row r="86" spans="25:33" ht="13.5" thickBot="1">
      <c r="Y86" s="13" t="s">
        <v>81</v>
      </c>
      <c r="Z86" s="13">
        <v>0.11599471249173827</v>
      </c>
      <c r="AA86" s="13">
        <v>0.0019081119598175435</v>
      </c>
      <c r="AB86" s="13">
        <v>60.79030734801844</v>
      </c>
      <c r="AC86" s="13">
        <v>2.2796797217536183E-08</v>
      </c>
      <c r="AD86" s="13">
        <v>0.11108976256237944</v>
      </c>
      <c r="AE86" s="13">
        <v>0.1208996624210971</v>
      </c>
      <c r="AF86" s="13">
        <v>0.11108976256237944</v>
      </c>
      <c r="AG86" s="13">
        <v>0.1208996624210971</v>
      </c>
    </row>
  </sheetData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F2" sqref="F2:F25"/>
    </sheetView>
  </sheetViews>
  <sheetFormatPr defaultColWidth="9.140625" defaultRowHeight="12.75"/>
  <sheetData>
    <row r="1" spans="1:6" ht="12.75">
      <c r="A1" t="s">
        <v>92</v>
      </c>
      <c r="B1" t="s">
        <v>93</v>
      </c>
      <c r="C1" t="s">
        <v>94</v>
      </c>
      <c r="D1" t="s">
        <v>95</v>
      </c>
      <c r="E1" t="s">
        <v>97</v>
      </c>
      <c r="F1" t="s">
        <v>98</v>
      </c>
    </row>
    <row r="2" spans="1:6" ht="12.75">
      <c r="A2">
        <v>5.0005</v>
      </c>
      <c r="B2">
        <v>5.0076</v>
      </c>
      <c r="C2">
        <v>550</v>
      </c>
      <c r="D2" s="16">
        <f>+(B2-A2)*1000*1000/C2</f>
        <v>12.909090909091507</v>
      </c>
      <c r="E2" s="10">
        <v>0.10713400000000001</v>
      </c>
      <c r="F2" s="10">
        <f>+E2*1000/C2</f>
        <v>0.1947890909090909</v>
      </c>
    </row>
    <row r="3" spans="1:6" ht="12.75">
      <c r="A3">
        <v>4.909</v>
      </c>
      <c r="B3">
        <v>4.9115</v>
      </c>
      <c r="C3">
        <v>780</v>
      </c>
      <c r="D3" s="16">
        <f aca="true" t="shared" si="0" ref="D3:D25">+(B3-A3)*1000*1000/C3</f>
        <v>3.2051282051287058</v>
      </c>
      <c r="E3" s="10">
        <v>0.167524</v>
      </c>
      <c r="F3" s="10">
        <f aca="true" t="shared" si="1" ref="F3:F25">+E3*1000/C3</f>
        <v>0.21477435897435898</v>
      </c>
    </row>
    <row r="4" spans="1:9" ht="12.75">
      <c r="A4">
        <v>3.3132</v>
      </c>
      <c r="B4">
        <v>3.3143</v>
      </c>
      <c r="C4">
        <v>650</v>
      </c>
      <c r="D4" s="16">
        <f t="shared" si="0"/>
        <v>1.6923076923071645</v>
      </c>
      <c r="E4" s="10">
        <v>0.182374</v>
      </c>
      <c r="F4" s="10">
        <f t="shared" si="1"/>
        <v>0.2805753846153846</v>
      </c>
      <c r="I4" s="16"/>
    </row>
    <row r="5" spans="1:9" ht="12.75">
      <c r="A5">
        <v>5.191</v>
      </c>
      <c r="B5">
        <v>5.1933</v>
      </c>
      <c r="C5">
        <v>400</v>
      </c>
      <c r="D5" s="16">
        <f t="shared" si="0"/>
        <v>5.749999999999922</v>
      </c>
      <c r="E5" s="10">
        <v>0.156634</v>
      </c>
      <c r="F5" s="10">
        <f t="shared" si="1"/>
        <v>0.39158499999999996</v>
      </c>
      <c r="I5" s="16"/>
    </row>
    <row r="6" spans="1:9" ht="12.75">
      <c r="A6">
        <v>5.1728</v>
      </c>
      <c r="B6">
        <v>5.1758</v>
      </c>
      <c r="C6">
        <v>210</v>
      </c>
      <c r="D6" s="16">
        <f t="shared" si="0"/>
        <v>14.285714285714826</v>
      </c>
      <c r="E6" s="10">
        <v>0.191284</v>
      </c>
      <c r="F6" s="10">
        <f t="shared" si="1"/>
        <v>0.9108761904761906</v>
      </c>
      <c r="I6" s="16"/>
    </row>
    <row r="7" spans="1:9" ht="12.75">
      <c r="A7">
        <v>4.9829</v>
      </c>
      <c r="B7">
        <v>4.9843</v>
      </c>
      <c r="C7">
        <v>740</v>
      </c>
      <c r="D7" s="16">
        <f t="shared" si="0"/>
        <v>1.8918918918922836</v>
      </c>
      <c r="E7" s="10">
        <v>0.22989400000000002</v>
      </c>
      <c r="F7" s="10">
        <f t="shared" si="1"/>
        <v>0.3106675675675676</v>
      </c>
      <c r="I7" s="16"/>
    </row>
    <row r="8" spans="1:9" ht="12.75">
      <c r="A8">
        <v>5.1892</v>
      </c>
      <c r="B8">
        <v>5.1927</v>
      </c>
      <c r="C8">
        <v>400</v>
      </c>
      <c r="D8" s="16">
        <f t="shared" si="0"/>
        <v>8.750000000001812</v>
      </c>
      <c r="E8" s="10">
        <v>0.04377400000000001</v>
      </c>
      <c r="F8" s="10">
        <f t="shared" si="1"/>
        <v>0.10943500000000002</v>
      </c>
      <c r="I8" s="16"/>
    </row>
    <row r="9" spans="1:6" ht="12.75">
      <c r="A9">
        <v>5.1734</v>
      </c>
      <c r="B9">
        <v>5.1766</v>
      </c>
      <c r="C9">
        <v>500</v>
      </c>
      <c r="D9" s="16">
        <f t="shared" si="0"/>
        <v>6.399999999999295</v>
      </c>
      <c r="E9" s="10">
        <v>0.264544</v>
      </c>
      <c r="F9" s="10">
        <f t="shared" si="1"/>
        <v>0.529088</v>
      </c>
    </row>
    <row r="10" spans="1:6" ht="12.75">
      <c r="A10">
        <v>4.9098</v>
      </c>
      <c r="B10">
        <v>4.9174</v>
      </c>
      <c r="C10">
        <v>220</v>
      </c>
      <c r="D10" s="16">
        <f t="shared" si="0"/>
        <v>34.545454545454774</v>
      </c>
      <c r="E10" s="10">
        <v>0.378608</v>
      </c>
      <c r="F10" s="10">
        <f t="shared" si="1"/>
        <v>1.7209454545454546</v>
      </c>
    </row>
    <row r="11" spans="1:9" ht="12.75">
      <c r="A11">
        <v>5.1899</v>
      </c>
      <c r="B11">
        <v>5.198</v>
      </c>
      <c r="C11">
        <v>240</v>
      </c>
      <c r="D11" s="16">
        <f t="shared" si="0"/>
        <v>33.75000000000276</v>
      </c>
      <c r="E11" s="10">
        <v>0.123964</v>
      </c>
      <c r="F11" s="10">
        <f t="shared" si="1"/>
        <v>0.5165166666666666</v>
      </c>
      <c r="I11" s="16"/>
    </row>
    <row r="12" spans="1:9" ht="12.75">
      <c r="A12">
        <v>5.1723</v>
      </c>
      <c r="B12">
        <v>5.1742</v>
      </c>
      <c r="C12">
        <v>600</v>
      </c>
      <c r="D12" s="16">
        <f t="shared" si="0"/>
        <v>3.166666666666688</v>
      </c>
      <c r="E12" s="10">
        <v>0.117034</v>
      </c>
      <c r="F12" s="10">
        <f t="shared" si="1"/>
        <v>0.19505666666666668</v>
      </c>
      <c r="I12" s="16"/>
    </row>
    <row r="13" spans="1:9" ht="12.75">
      <c r="A13">
        <v>4.9824</v>
      </c>
      <c r="B13">
        <v>4.9849</v>
      </c>
      <c r="C13">
        <v>800</v>
      </c>
      <c r="D13" s="16">
        <f t="shared" si="0"/>
        <v>3.1249999999993783</v>
      </c>
      <c r="E13" s="10">
        <v>0.198214</v>
      </c>
      <c r="F13" s="10">
        <f t="shared" si="1"/>
        <v>0.2477675</v>
      </c>
      <c r="I13" s="16"/>
    </row>
    <row r="14" spans="1:9" ht="12.75">
      <c r="A14">
        <v>4.9996</v>
      </c>
      <c r="B14">
        <v>5.0059</v>
      </c>
      <c r="C14">
        <v>230</v>
      </c>
      <c r="D14" s="16">
        <f t="shared" si="0"/>
        <v>27.391304347824036</v>
      </c>
      <c r="E14" s="10">
        <v>0.390488</v>
      </c>
      <c r="F14" s="10">
        <f t="shared" si="1"/>
        <v>1.6977739130434784</v>
      </c>
      <c r="I14" s="16"/>
    </row>
    <row r="15" spans="1:9" ht="12.75">
      <c r="A15">
        <v>4.9997</v>
      </c>
      <c r="B15">
        <v>5.0041</v>
      </c>
      <c r="C15">
        <v>370</v>
      </c>
      <c r="D15" s="16">
        <f t="shared" si="0"/>
        <v>11.891891891892984</v>
      </c>
      <c r="E15" s="10">
        <v>0.40236800000000006</v>
      </c>
      <c r="F15" s="10">
        <f t="shared" si="1"/>
        <v>1.0874810810810813</v>
      </c>
      <c r="I15" s="16"/>
    </row>
    <row r="16" spans="1:9" ht="12.75">
      <c r="A16">
        <v>4.9994</v>
      </c>
      <c r="B16">
        <v>5.0003</v>
      </c>
      <c r="C16">
        <v>650</v>
      </c>
      <c r="D16" s="16">
        <f t="shared" si="0"/>
        <v>1.384615384616257</v>
      </c>
      <c r="E16" s="10">
        <v>0.171484</v>
      </c>
      <c r="F16" s="10">
        <f t="shared" si="1"/>
        <v>0.2638215384615385</v>
      </c>
      <c r="I16" s="16"/>
    </row>
    <row r="17" spans="1:9" ht="12.75">
      <c r="A17">
        <v>4.9991</v>
      </c>
      <c r="B17">
        <v>5.0024</v>
      </c>
      <c r="C17">
        <v>420</v>
      </c>
      <c r="D17" s="16">
        <f t="shared" si="0"/>
        <v>7.857142857141462</v>
      </c>
      <c r="E17" s="10">
        <v>0.34537599999999996</v>
      </c>
      <c r="F17" s="10">
        <f t="shared" si="1"/>
        <v>0.8223238095238095</v>
      </c>
      <c r="I17" s="16"/>
    </row>
    <row r="18" spans="1:9" ht="12.75">
      <c r="A18">
        <v>5.1724</v>
      </c>
      <c r="B18">
        <v>5.1752</v>
      </c>
      <c r="C18">
        <v>650</v>
      </c>
      <c r="D18" s="16">
        <f t="shared" si="0"/>
        <v>4.3076923076932</v>
      </c>
      <c r="E18" s="10">
        <v>0.386528</v>
      </c>
      <c r="F18" s="10">
        <f t="shared" si="1"/>
        <v>0.5946584615384615</v>
      </c>
      <c r="I18" s="16"/>
    </row>
    <row r="19" spans="1:9" ht="12.75">
      <c r="A19">
        <v>5.189</v>
      </c>
      <c r="B19">
        <v>5.1919</v>
      </c>
      <c r="C19">
        <v>450</v>
      </c>
      <c r="D19" s="16">
        <f t="shared" si="0"/>
        <v>6.444444444445215</v>
      </c>
      <c r="E19" s="10">
        <v>0.23979400000000003</v>
      </c>
      <c r="F19" s="10">
        <f t="shared" si="1"/>
        <v>0.5328755555555557</v>
      </c>
      <c r="I19" s="16"/>
    </row>
    <row r="20" spans="1:6" ht="12.75">
      <c r="A20">
        <v>5.1739</v>
      </c>
      <c r="B20">
        <v>5.1814</v>
      </c>
      <c r="C20">
        <v>500</v>
      </c>
      <c r="D20" s="16">
        <f t="shared" si="0"/>
        <v>15.000000000000567</v>
      </c>
      <c r="E20" s="10">
        <v>0.173464</v>
      </c>
      <c r="F20" s="10">
        <f t="shared" si="1"/>
        <v>0.346928</v>
      </c>
    </row>
    <row r="21" spans="1:9" ht="12.75">
      <c r="A21">
        <v>5.1889</v>
      </c>
      <c r="B21">
        <v>5.193</v>
      </c>
      <c r="C21">
        <v>650</v>
      </c>
      <c r="D21" s="16">
        <f t="shared" si="0"/>
        <v>6.307692307691271</v>
      </c>
      <c r="E21" s="10">
        <v>0.287314</v>
      </c>
      <c r="F21" s="10">
        <f t="shared" si="1"/>
        <v>0.4420215384615385</v>
      </c>
      <c r="I21" s="16"/>
    </row>
    <row r="22" spans="1:9" ht="12.75">
      <c r="A22">
        <v>4.9064</v>
      </c>
      <c r="B22">
        <v>4.9094</v>
      </c>
      <c r="C22">
        <v>700</v>
      </c>
      <c r="D22" s="16">
        <f t="shared" si="0"/>
        <v>4.285714285714448</v>
      </c>
      <c r="E22" s="10">
        <v>0.026944</v>
      </c>
      <c r="F22" s="10">
        <f t="shared" si="1"/>
        <v>0.03849142857142857</v>
      </c>
      <c r="I22" s="16"/>
    </row>
    <row r="23" spans="1:9" ht="12.75">
      <c r="A23">
        <v>5.1898</v>
      </c>
      <c r="B23">
        <v>5.1918</v>
      </c>
      <c r="C23">
        <v>700</v>
      </c>
      <c r="D23" s="16">
        <f t="shared" si="0"/>
        <v>2.8571428571425423</v>
      </c>
      <c r="E23" s="10">
        <v>0.07644400000000001</v>
      </c>
      <c r="F23" s="10">
        <f t="shared" si="1"/>
        <v>0.10920571428571431</v>
      </c>
      <c r="I23" s="16"/>
    </row>
    <row r="24" spans="1:9" ht="12.75">
      <c r="A24">
        <v>5.0001</v>
      </c>
      <c r="B24">
        <v>5.0062</v>
      </c>
      <c r="C24">
        <v>270</v>
      </c>
      <c r="D24" s="16">
        <f t="shared" si="0"/>
        <v>22.592592592592574</v>
      </c>
      <c r="E24" s="10">
        <v>0.236824</v>
      </c>
      <c r="F24" s="10">
        <f t="shared" si="1"/>
        <v>0.877125925925926</v>
      </c>
      <c r="I24" s="16"/>
    </row>
    <row r="25" spans="1:9" ht="12.75">
      <c r="A25">
        <v>3.3574</v>
      </c>
      <c r="B25">
        <v>3.3595</v>
      </c>
      <c r="C25">
        <v>550</v>
      </c>
      <c r="D25" s="16">
        <f t="shared" si="0"/>
        <v>3.8181818181818015</v>
      </c>
      <c r="E25" s="10">
        <v>0.29028400000000004</v>
      </c>
      <c r="F25" s="10">
        <f t="shared" si="1"/>
        <v>0.527789090909091</v>
      </c>
      <c r="I25" s="16"/>
    </row>
    <row r="26" spans="4:9" ht="12.75">
      <c r="D26" s="16"/>
      <c r="F26" s="16"/>
      <c r="I26" s="16"/>
    </row>
    <row r="27" spans="4:9" ht="12.75">
      <c r="D27" s="16"/>
      <c r="F27" s="16"/>
      <c r="I27" s="16"/>
    </row>
    <row r="28" spans="4:9" ht="12.75">
      <c r="D28" s="16"/>
      <c r="F28" s="16"/>
      <c r="I28" s="16"/>
    </row>
    <row r="29" spans="4:9" ht="12.75">
      <c r="D29" s="16"/>
      <c r="F29" s="16"/>
      <c r="I29" s="16"/>
    </row>
    <row r="30" spans="4:9" ht="12.75">
      <c r="D30" s="16"/>
      <c r="F30" s="16"/>
      <c r="I30" s="16"/>
    </row>
    <row r="31" spans="4:9" ht="12.75">
      <c r="D31" s="16"/>
      <c r="F31" s="16"/>
      <c r="I31" s="16"/>
    </row>
    <row r="32" spans="4:9" ht="12.75">
      <c r="D32" s="16"/>
      <c r="F32" s="16"/>
      <c r="I32" s="16"/>
    </row>
    <row r="33" spans="4:9" ht="12.75">
      <c r="D33" s="16"/>
      <c r="F33" s="16"/>
      <c r="I33" s="16"/>
    </row>
    <row r="34" spans="4:9" ht="12.75">
      <c r="D34" s="16"/>
      <c r="F34" s="16"/>
      <c r="I34" s="16"/>
    </row>
    <row r="35" spans="4:9" ht="12.75">
      <c r="D35" s="16"/>
      <c r="F35" s="16"/>
      <c r="I35" s="16"/>
    </row>
    <row r="36" spans="4:9" ht="12.75">
      <c r="D36" s="16"/>
      <c r="F36" s="16"/>
      <c r="I36" s="16"/>
    </row>
    <row r="37" spans="4:9" ht="12.75">
      <c r="D37" s="16"/>
      <c r="F37" s="16"/>
      <c r="I37" s="16"/>
    </row>
    <row r="38" spans="4:9" ht="12.75">
      <c r="D38" s="16"/>
      <c r="F38" s="16"/>
      <c r="I38" s="16"/>
    </row>
    <row r="39" spans="4:9" ht="12.75">
      <c r="D39" s="16"/>
      <c r="F39" s="16"/>
      <c r="I39" s="16"/>
    </row>
    <row r="40" spans="4:9" ht="12.75">
      <c r="D40" s="16"/>
      <c r="F40" s="16"/>
      <c r="I40" s="16"/>
    </row>
    <row r="41" spans="4:9" ht="12.75">
      <c r="D41" s="16"/>
      <c r="F41" s="16"/>
      <c r="I41" s="16"/>
    </row>
    <row r="42" spans="4:9" ht="12.75">
      <c r="D42" s="16"/>
      <c r="F42" s="16"/>
      <c r="I42" s="16"/>
    </row>
    <row r="43" spans="4:9" ht="12.75">
      <c r="D43" s="16"/>
      <c r="F43" s="16"/>
      <c r="I43" s="16"/>
    </row>
    <row r="46" spans="1:3" ht="12.75">
      <c r="A46" t="s">
        <v>57</v>
      </c>
      <c r="C46" t="s">
        <v>82</v>
      </c>
    </row>
    <row r="47" ht="13.5" thickBot="1"/>
    <row r="48" spans="1:2" ht="12.75">
      <c r="A48" s="15" t="s">
        <v>58</v>
      </c>
      <c r="B48" s="15"/>
    </row>
    <row r="49" spans="1:2" ht="12.75">
      <c r="A49" s="12" t="s">
        <v>59</v>
      </c>
      <c r="B49" s="12">
        <v>0.9995768140881864</v>
      </c>
    </row>
    <row r="50" spans="1:2" ht="12.75">
      <c r="A50" s="12" t="s">
        <v>60</v>
      </c>
      <c r="B50" s="12">
        <v>0.9991538072626889</v>
      </c>
    </row>
    <row r="51" spans="1:2" ht="12.75">
      <c r="A51" s="12" t="s">
        <v>61</v>
      </c>
      <c r="B51" s="12">
        <v>0.7491538072626889</v>
      </c>
    </row>
    <row r="52" spans="1:2" ht="12.75">
      <c r="A52" s="12" t="s">
        <v>62</v>
      </c>
      <c r="B52" s="12">
        <v>0.11744335493407712</v>
      </c>
    </row>
    <row r="53" spans="1:2" ht="13.5" thickBot="1">
      <c r="A53" s="13" t="s">
        <v>63</v>
      </c>
      <c r="B53" s="13">
        <v>5</v>
      </c>
    </row>
    <row r="55" ht="13.5" thickBot="1">
      <c r="A55" t="s">
        <v>64</v>
      </c>
    </row>
    <row r="56" spans="1:6" ht="12.75">
      <c r="A56" s="14"/>
      <c r="B56" s="14" t="s">
        <v>69</v>
      </c>
      <c r="C56" s="14" t="s">
        <v>70</v>
      </c>
      <c r="D56" s="14" t="s">
        <v>71</v>
      </c>
      <c r="E56" s="14" t="s">
        <v>72</v>
      </c>
      <c r="F56" s="14" t="s">
        <v>73</v>
      </c>
    </row>
    <row r="57" spans="1:6" ht="12.75">
      <c r="A57" s="12" t="s">
        <v>65</v>
      </c>
      <c r="B57" s="12">
        <v>1</v>
      </c>
      <c r="C57" s="12">
        <v>65.14482823352733</v>
      </c>
      <c r="D57" s="12">
        <v>65.14482823352733</v>
      </c>
      <c r="E57" s="12">
        <v>4723.055461041159</v>
      </c>
      <c r="F57" s="12">
        <v>6.7889912624751325E-06</v>
      </c>
    </row>
    <row r="58" spans="1:6" ht="12.75">
      <c r="A58" s="12" t="s">
        <v>66</v>
      </c>
      <c r="B58" s="12">
        <v>4</v>
      </c>
      <c r="C58" s="12">
        <v>0.05517176647268646</v>
      </c>
      <c r="D58" s="12">
        <v>0.013792941618171616</v>
      </c>
      <c r="E58" s="12"/>
      <c r="F58" s="12"/>
    </row>
    <row r="59" spans="1:6" ht="13.5" thickBot="1">
      <c r="A59" s="13" t="s">
        <v>67</v>
      </c>
      <c r="B59" s="13">
        <v>5</v>
      </c>
      <c r="C59" s="13">
        <v>65.2</v>
      </c>
      <c r="D59" s="13"/>
      <c r="E59" s="13"/>
      <c r="F59" s="13"/>
    </row>
    <row r="60" ht="13.5" thickBot="1"/>
    <row r="61" spans="1:9" ht="12.75">
      <c r="A61" s="14"/>
      <c r="B61" s="14" t="s">
        <v>74</v>
      </c>
      <c r="C61" s="14" t="s">
        <v>62</v>
      </c>
      <c r="D61" s="14" t="s">
        <v>75</v>
      </c>
      <c r="E61" s="14" t="s">
        <v>76</v>
      </c>
      <c r="F61" s="14" t="s">
        <v>77</v>
      </c>
      <c r="G61" s="14" t="s">
        <v>78</v>
      </c>
      <c r="H61" s="14" t="s">
        <v>79</v>
      </c>
      <c r="I61" s="14" t="s">
        <v>80</v>
      </c>
    </row>
    <row r="62" spans="1:9" ht="12.75">
      <c r="A62" s="12" t="s">
        <v>68</v>
      </c>
      <c r="B62" s="12">
        <v>0</v>
      </c>
      <c r="C62" s="12" t="e">
        <v>#N/A</v>
      </c>
      <c r="D62" s="12" t="e">
        <v>#N/A</v>
      </c>
      <c r="E62" s="12" t="e">
        <v>#N/A</v>
      </c>
      <c r="F62" s="12" t="e">
        <v>#N/A</v>
      </c>
      <c r="G62" s="12" t="e">
        <v>#N/A</v>
      </c>
      <c r="H62" s="12" t="e">
        <v>#N/A</v>
      </c>
      <c r="I62" s="12" t="e">
        <v>#N/A</v>
      </c>
    </row>
    <row r="63" spans="1:9" ht="13.5" thickBot="1">
      <c r="A63" s="13" t="s">
        <v>81</v>
      </c>
      <c r="B63" s="13">
        <v>0.04938990050685189</v>
      </c>
      <c r="C63" s="13">
        <v>0.0005088468619647013</v>
      </c>
      <c r="D63" s="13">
        <v>97.06240560500511</v>
      </c>
      <c r="E63" s="13">
        <v>6.755224549311103E-08</v>
      </c>
      <c r="F63" s="13">
        <v>0.04797711220143291</v>
      </c>
      <c r="G63" s="13">
        <v>0.05080268881227087</v>
      </c>
      <c r="H63" s="13">
        <v>0.04797711220143291</v>
      </c>
      <c r="I63" s="13">
        <v>0.05080268881227087</v>
      </c>
    </row>
    <row r="66" ht="12.75">
      <c r="A66" t="s">
        <v>57</v>
      </c>
    </row>
    <row r="67" ht="13.5" thickBot="1"/>
    <row r="68" spans="1:2" ht="12.75">
      <c r="A68" s="15" t="s">
        <v>58</v>
      </c>
      <c r="B68" s="15"/>
    </row>
    <row r="69" spans="1:2" ht="12.75">
      <c r="A69" s="12" t="s">
        <v>59</v>
      </c>
      <c r="B69" s="12">
        <v>0.9997914255057947</v>
      </c>
    </row>
    <row r="70" spans="1:2" ht="12.75">
      <c r="A70" s="12" t="s">
        <v>60</v>
      </c>
      <c r="B70" s="12">
        <v>0.9995828945149091</v>
      </c>
    </row>
    <row r="71" spans="1:2" ht="12.75">
      <c r="A71" s="12" t="s">
        <v>61</v>
      </c>
      <c r="B71" s="12">
        <v>0.799582894514909</v>
      </c>
    </row>
    <row r="72" spans="1:2" ht="12.75">
      <c r="A72" s="12" t="s">
        <v>62</v>
      </c>
      <c r="B72" s="12">
        <v>0.12030611095307418</v>
      </c>
    </row>
    <row r="73" spans="1:2" ht="13.5" thickBot="1">
      <c r="A73" s="13" t="s">
        <v>63</v>
      </c>
      <c r="B73" s="13">
        <v>6</v>
      </c>
    </row>
    <row r="75" ht="13.5" thickBot="1">
      <c r="A75" t="s">
        <v>64</v>
      </c>
    </row>
    <row r="76" spans="1:6" ht="12.75">
      <c r="A76" s="14"/>
      <c r="B76" s="14" t="s">
        <v>69</v>
      </c>
      <c r="C76" s="14" t="s">
        <v>70</v>
      </c>
      <c r="D76" s="14" t="s">
        <v>71</v>
      </c>
      <c r="E76" s="14" t="s">
        <v>72</v>
      </c>
      <c r="F76" s="14" t="s">
        <v>73</v>
      </c>
    </row>
    <row r="77" spans="1:6" ht="12.75">
      <c r="A77" s="12" t="s">
        <v>65</v>
      </c>
      <c r="B77" s="12">
        <v>1</v>
      </c>
      <c r="C77" s="12">
        <v>173.42763219833674</v>
      </c>
      <c r="D77" s="12">
        <v>173.42763219833674</v>
      </c>
      <c r="E77" s="12">
        <v>11982.375325238496</v>
      </c>
      <c r="F77" s="12">
        <v>4.176609015012322E-08</v>
      </c>
    </row>
    <row r="78" spans="1:6" ht="12.75">
      <c r="A78" s="12" t="s">
        <v>66</v>
      </c>
      <c r="B78" s="12">
        <v>5</v>
      </c>
      <c r="C78" s="12">
        <v>0.07236780166326698</v>
      </c>
      <c r="D78" s="12">
        <v>0.014473560332653396</v>
      </c>
      <c r="E78" s="12"/>
      <c r="F78" s="12"/>
    </row>
    <row r="79" spans="1:6" ht="13.5" thickBot="1">
      <c r="A79" s="13" t="s">
        <v>67</v>
      </c>
      <c r="B79" s="13">
        <v>6</v>
      </c>
      <c r="C79" s="13">
        <v>173.5</v>
      </c>
      <c r="D79" s="13"/>
      <c r="E79" s="13"/>
      <c r="F79" s="13"/>
    </row>
    <row r="80" ht="13.5" thickBot="1"/>
    <row r="81" spans="1:9" ht="12.75">
      <c r="A81" s="14"/>
      <c r="B81" s="14" t="s">
        <v>74</v>
      </c>
      <c r="C81" s="14" t="s">
        <v>62</v>
      </c>
      <c r="D81" s="14" t="s">
        <v>75</v>
      </c>
      <c r="E81" s="14" t="s">
        <v>76</v>
      </c>
      <c r="F81" s="14" t="s">
        <v>77</v>
      </c>
      <c r="G81" s="14" t="s">
        <v>78</v>
      </c>
      <c r="H81" s="14" t="s">
        <v>79</v>
      </c>
      <c r="I81" s="14" t="s">
        <v>80</v>
      </c>
    </row>
    <row r="82" spans="1:9" ht="12.75">
      <c r="A82" s="12" t="s">
        <v>68</v>
      </c>
      <c r="B82" s="12">
        <v>0</v>
      </c>
      <c r="C82" s="12" t="e">
        <v>#N/A</v>
      </c>
      <c r="D82" s="12" t="e">
        <v>#N/A</v>
      </c>
      <c r="E82" s="12" t="e">
        <v>#N/A</v>
      </c>
      <c r="F82" s="12" t="e">
        <v>#N/A</v>
      </c>
      <c r="G82" s="12" t="e">
        <v>#N/A</v>
      </c>
      <c r="H82" s="12" t="e">
        <v>#N/A</v>
      </c>
      <c r="I82" s="12" t="e">
        <v>#N/A</v>
      </c>
    </row>
    <row r="83" spans="1:9" ht="13.5" thickBot="1">
      <c r="A83" s="13" t="s">
        <v>81</v>
      </c>
      <c r="B83" s="13">
        <v>0.1055389926251373</v>
      </c>
      <c r="C83" s="13">
        <v>0.000673954731299978</v>
      </c>
      <c r="D83" s="13">
        <v>156.59656016000542</v>
      </c>
      <c r="E83" s="13">
        <v>2.0146659193377951E-10</v>
      </c>
      <c r="F83" s="13">
        <v>0.1038065396657224</v>
      </c>
      <c r="G83" s="13">
        <v>0.1072714455845522</v>
      </c>
      <c r="H83" s="13">
        <v>0.1038065396657224</v>
      </c>
      <c r="I83" s="13">
        <v>0.1072714455845522</v>
      </c>
    </row>
    <row r="86" ht="12.75">
      <c r="A86" t="s">
        <v>57</v>
      </c>
    </row>
    <row r="87" ht="13.5" thickBot="1"/>
    <row r="88" spans="1:2" ht="12.75">
      <c r="A88" s="15" t="s">
        <v>58</v>
      </c>
      <c r="B88" s="15"/>
    </row>
    <row r="89" spans="1:2" ht="12.75">
      <c r="A89" s="12" t="s">
        <v>59</v>
      </c>
      <c r="B89" s="12">
        <v>0.9996511105068493</v>
      </c>
    </row>
    <row r="90" spans="1:2" ht="12.75">
      <c r="A90" s="12" t="s">
        <v>60</v>
      </c>
      <c r="B90" s="12">
        <v>0.999302342737577</v>
      </c>
    </row>
    <row r="91" spans="1:2" ht="12.75">
      <c r="A91" s="12" t="s">
        <v>61</v>
      </c>
      <c r="B91" s="12">
        <v>0.749302342737577</v>
      </c>
    </row>
    <row r="92" spans="1:2" ht="12.75">
      <c r="A92" s="12" t="s">
        <v>62</v>
      </c>
      <c r="B92" s="12">
        <v>1.119059777692605</v>
      </c>
    </row>
    <row r="93" spans="1:2" ht="13.5" thickBot="1">
      <c r="A93" s="13" t="s">
        <v>63</v>
      </c>
      <c r="B93" s="13">
        <v>5</v>
      </c>
    </row>
    <row r="95" ht="13.5" thickBot="1">
      <c r="A95" t="s">
        <v>64</v>
      </c>
    </row>
    <row r="96" spans="1:6" ht="12.75">
      <c r="A96" s="14"/>
      <c r="B96" s="14" t="s">
        <v>69</v>
      </c>
      <c r="C96" s="14" t="s">
        <v>70</v>
      </c>
      <c r="D96" s="14" t="s">
        <v>71</v>
      </c>
      <c r="E96" s="14" t="s">
        <v>72</v>
      </c>
      <c r="F96" s="14" t="s">
        <v>73</v>
      </c>
    </row>
    <row r="97" spans="1:6" ht="12.75">
      <c r="A97" s="12" t="s">
        <v>65</v>
      </c>
      <c r="B97" s="12">
        <v>1</v>
      </c>
      <c r="C97" s="12">
        <v>7174.990820855803</v>
      </c>
      <c r="D97" s="12">
        <v>7174.990820855803</v>
      </c>
      <c r="E97" s="12">
        <v>5729.474322488027</v>
      </c>
      <c r="F97" s="12">
        <v>5.0818959288228206E-06</v>
      </c>
    </row>
    <row r="98" spans="1:6" ht="12.75">
      <c r="A98" s="12" t="s">
        <v>66</v>
      </c>
      <c r="B98" s="12">
        <v>4</v>
      </c>
      <c r="C98" s="12">
        <v>5.00917914419769</v>
      </c>
      <c r="D98" s="12">
        <v>1.2522947860494225</v>
      </c>
      <c r="E98" s="12"/>
      <c r="F98" s="12"/>
    </row>
    <row r="99" spans="1:6" ht="13.5" thickBot="1">
      <c r="A99" s="13" t="s">
        <v>67</v>
      </c>
      <c r="B99" s="13">
        <v>5</v>
      </c>
      <c r="C99" s="13">
        <v>7180</v>
      </c>
      <c r="D99" s="13"/>
      <c r="E99" s="13"/>
      <c r="F99" s="13"/>
    </row>
    <row r="100" ht="13.5" thickBot="1"/>
    <row r="101" spans="1:9" ht="12.75">
      <c r="A101" s="14"/>
      <c r="B101" s="14" t="s">
        <v>74</v>
      </c>
      <c r="C101" s="14" t="s">
        <v>62</v>
      </c>
      <c r="D101" s="14" t="s">
        <v>75</v>
      </c>
      <c r="E101" s="14" t="s">
        <v>76</v>
      </c>
      <c r="F101" s="14" t="s">
        <v>77</v>
      </c>
      <c r="G101" s="14" t="s">
        <v>78</v>
      </c>
      <c r="H101" s="14" t="s">
        <v>79</v>
      </c>
      <c r="I101" s="14" t="s">
        <v>80</v>
      </c>
    </row>
    <row r="102" spans="1:9" ht="12.75">
      <c r="A102" s="12" t="s">
        <v>68</v>
      </c>
      <c r="B102" s="12">
        <v>0</v>
      </c>
      <c r="C102" s="12" t="e">
        <v>#N/A</v>
      </c>
      <c r="D102" s="12" t="e">
        <v>#N/A</v>
      </c>
      <c r="E102" s="12" t="e">
        <v>#N/A</v>
      </c>
      <c r="F102" s="12" t="e">
        <v>#N/A</v>
      </c>
      <c r="G102" s="12" t="e">
        <v>#N/A</v>
      </c>
      <c r="H102" s="12" t="e">
        <v>#N/A</v>
      </c>
      <c r="I102" s="12" t="e">
        <v>#N/A</v>
      </c>
    </row>
    <row r="103" spans="1:9" ht="13.5" thickBot="1">
      <c r="A103" s="13" t="s">
        <v>81</v>
      </c>
      <c r="B103" s="13">
        <v>0.0880700011923361</v>
      </c>
      <c r="C103" s="13">
        <v>0.0008773073521298239</v>
      </c>
      <c r="D103" s="13">
        <v>100.38671279629662</v>
      </c>
      <c r="E103" s="13">
        <v>5.904172918895094E-08</v>
      </c>
      <c r="F103" s="13">
        <v>0.08563420044363641</v>
      </c>
      <c r="G103" s="13">
        <v>0.09050580194103579</v>
      </c>
      <c r="H103" s="13">
        <v>0.08563420044363641</v>
      </c>
      <c r="I103" s="13">
        <v>0.09050580194103579</v>
      </c>
    </row>
    <row r="106" ht="12.75">
      <c r="A106" t="s">
        <v>57</v>
      </c>
    </row>
    <row r="107" ht="13.5" thickBot="1"/>
    <row r="108" spans="1:2" ht="12.75">
      <c r="A108" s="15" t="s">
        <v>58</v>
      </c>
      <c r="B108" s="15"/>
    </row>
    <row r="109" spans="1:2" ht="12.75">
      <c r="A109" s="12" t="s">
        <v>59</v>
      </c>
      <c r="B109" s="12">
        <v>0.9985080925739845</v>
      </c>
    </row>
    <row r="110" spans="1:2" ht="12.75">
      <c r="A110" s="12" t="s">
        <v>60</v>
      </c>
      <c r="B110" s="12">
        <v>0.9970184109357368</v>
      </c>
    </row>
    <row r="111" spans="1:2" ht="12.75">
      <c r="A111" s="12" t="s">
        <v>61</v>
      </c>
      <c r="B111" s="12">
        <v>0.7470184109357368</v>
      </c>
    </row>
    <row r="112" spans="1:2" ht="12.75">
      <c r="A112" s="12" t="s">
        <v>62</v>
      </c>
      <c r="B112" s="12">
        <v>0.22045385400915807</v>
      </c>
    </row>
    <row r="113" spans="1:2" ht="13.5" thickBot="1">
      <c r="A113" s="13" t="s">
        <v>63</v>
      </c>
      <c r="B113" s="13">
        <v>5</v>
      </c>
    </row>
    <row r="115" ht="13.5" thickBot="1">
      <c r="A115" t="s">
        <v>64</v>
      </c>
    </row>
    <row r="116" spans="1:6" ht="12.75">
      <c r="A116" s="14"/>
      <c r="B116" s="14" t="s">
        <v>69</v>
      </c>
      <c r="C116" s="14" t="s">
        <v>70</v>
      </c>
      <c r="D116" s="14" t="s">
        <v>71</v>
      </c>
      <c r="E116" s="14" t="s">
        <v>72</v>
      </c>
      <c r="F116" s="14" t="s">
        <v>73</v>
      </c>
    </row>
    <row r="117" spans="1:6" ht="12.75">
      <c r="A117" s="12" t="s">
        <v>65</v>
      </c>
      <c r="B117" s="12">
        <v>1</v>
      </c>
      <c r="C117" s="12">
        <v>65.00560039301006</v>
      </c>
      <c r="D117" s="12">
        <v>65.00560039301006</v>
      </c>
      <c r="E117" s="12">
        <v>1337.5664981949428</v>
      </c>
      <c r="F117" s="12">
        <v>4.4960385080107744E-05</v>
      </c>
    </row>
    <row r="118" spans="1:6" ht="12.75">
      <c r="A118" s="12" t="s">
        <v>66</v>
      </c>
      <c r="B118" s="12">
        <v>4</v>
      </c>
      <c r="C118" s="12">
        <v>0.1943996069899647</v>
      </c>
      <c r="D118" s="12">
        <v>0.048599901747491174</v>
      </c>
      <c r="E118" s="12"/>
      <c r="F118" s="12"/>
    </row>
    <row r="119" spans="1:6" ht="13.5" thickBot="1">
      <c r="A119" s="13" t="s">
        <v>67</v>
      </c>
      <c r="B119" s="13">
        <v>5</v>
      </c>
      <c r="C119" s="13">
        <v>65.2</v>
      </c>
      <c r="D119" s="13"/>
      <c r="E119" s="13"/>
      <c r="F119" s="13"/>
    </row>
    <row r="120" ht="13.5" thickBot="1"/>
    <row r="121" spans="1:9" ht="12.75">
      <c r="A121" s="14"/>
      <c r="B121" s="14" t="s">
        <v>74</v>
      </c>
      <c r="C121" s="14" t="s">
        <v>62</v>
      </c>
      <c r="D121" s="14" t="s">
        <v>75</v>
      </c>
      <c r="E121" s="14" t="s">
        <v>76</v>
      </c>
      <c r="F121" s="14" t="s">
        <v>77</v>
      </c>
      <c r="G121" s="14" t="s">
        <v>78</v>
      </c>
      <c r="H121" s="14" t="s">
        <v>79</v>
      </c>
      <c r="I121" s="14" t="s">
        <v>80</v>
      </c>
    </row>
    <row r="122" spans="1:9" ht="12.75">
      <c r="A122" s="12" t="s">
        <v>68</v>
      </c>
      <c r="B122" s="12">
        <v>0</v>
      </c>
      <c r="C122" s="12" t="e">
        <v>#N/A</v>
      </c>
      <c r="D122" s="12" t="e">
        <v>#N/A</v>
      </c>
      <c r="E122" s="12" t="e">
        <v>#N/A</v>
      </c>
      <c r="F122" s="12" t="e">
        <v>#N/A</v>
      </c>
      <c r="G122" s="12" t="e">
        <v>#N/A</v>
      </c>
      <c r="H122" s="12" t="e">
        <v>#N/A</v>
      </c>
      <c r="I122" s="12" t="e">
        <v>#N/A</v>
      </c>
    </row>
    <row r="123" spans="1:9" ht="13.5" thickBot="1">
      <c r="A123" s="13" t="s">
        <v>81</v>
      </c>
      <c r="B123" s="13">
        <v>0.04772264720331251</v>
      </c>
      <c r="C123" s="13">
        <v>0.0009234119844859838</v>
      </c>
      <c r="D123" s="13">
        <v>51.680775217442374</v>
      </c>
      <c r="E123" s="13">
        <v>8.389806319716775E-07</v>
      </c>
      <c r="F123" s="13">
        <v>0.04515883920864705</v>
      </c>
      <c r="G123" s="13">
        <v>0.050286455197977975</v>
      </c>
      <c r="H123" s="13">
        <v>0.04515883920864705</v>
      </c>
      <c r="I123" s="13">
        <v>0.050286455197977975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8" sqref="C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tmruss</cp:lastModifiedBy>
  <cp:lastPrinted>2005-11-03T20:59:10Z</cp:lastPrinted>
  <dcterms:created xsi:type="dcterms:W3CDTF">2005-05-06T16:37:32Z</dcterms:created>
  <dcterms:modified xsi:type="dcterms:W3CDTF">2007-02-08T21:17:32Z</dcterms:modified>
  <cp:category/>
  <cp:version/>
  <cp:contentType/>
  <cp:contentStatus/>
</cp:coreProperties>
</file>