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130" windowHeight="45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<sst xmlns="http://schemas.openxmlformats.org/spreadsheetml/2006/main" count="314" uniqueCount="101">
  <si>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</si>
  <si>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</si>
  <si>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</si>
  <si>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</si>
  <si>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</si>
  <si>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</si>
  <si>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</si>
  <si>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</si>
  <si>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</si>
  <si>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</si>
  <si>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</si>
  <si>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</si>
  <si>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</si>
  <si>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</si>
  <si>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</si>
  <si>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</si>
  <si>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</si>
  <si>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</si>
  <si>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</si>
  <si>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</si>
  <si>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</si>
  <si>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</si>
  <si>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</si>
  <si>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</si>
  <si>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</si>
  <si>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</si>
  <si>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</si>
  <si>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</si>
  <si>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</si>
  <si>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</si>
  <si>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</si>
  <si>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</si>
  <si>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</si>
  <si>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</si>
  <si>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</si>
  <si>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</si>
  <si>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</si>
  <si>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</si>
  <si>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</si>
  <si>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</si>
  <si>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>Streams</t>
  </si>
  <si>
    <t>Ponds</t>
  </si>
  <si>
    <t>Tidal Creeks</t>
  </si>
  <si>
    <t>Temperature in Degrees Centigrade</t>
  </si>
  <si>
    <t>Conductivity in µS, not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</si>
  <si>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</si>
  <si>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</si>
  <si>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</si>
  <si>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</si>
  <si>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>Total P as particulate P in µmoles P/L</t>
  </si>
  <si>
    <t>DIP:  dissolved inorganic phosphate in µmoles P/L</t>
  </si>
  <si>
    <t>NH4:  dissolved ammonium nitrogen in µmoles N/L</t>
  </si>
  <si>
    <t>NO2+NO3: dissolved nitrite+nitrate in µmoles N/L</t>
  </si>
  <si>
    <t xml:space="preserve">N:P: ratio of dissolved nitrogen to dissolved phosphorus.  N:P &gt; 16:1 suggests P limitation; N:P &lt; 16:1 indicates N limitation </t>
  </si>
  <si>
    <t>NO3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</si>
  <si>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</si>
  <si>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</si>
  <si>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</si>
  <si>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</si>
  <si>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</si>
  <si>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</si>
  <si>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</si>
  <si>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</si>
  <si>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</si>
  <si>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</si>
  <si>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</si>
  <si>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</si>
  <si>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</si>
  <si>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</si>
  <si>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</si>
  <si>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</si>
  <si>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</si>
  <si>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</si>
  <si>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</si>
  <si>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</si>
  <si>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</si>
  <si>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</si>
  <si>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</si>
  <si>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</si>
  <si>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</si>
  <si>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PO4</t>
  </si>
  <si>
    <t xml:space="preserve">Filter </t>
  </si>
  <si>
    <t>+sed</t>
  </si>
  <si>
    <t>seds</t>
  </si>
  <si>
    <t>#ml</t>
  </si>
  <si>
    <t>DIP abs</t>
  </si>
  <si>
    <t>NO3 Abs</t>
  </si>
  <si>
    <t>NH4 Abs</t>
  </si>
  <si>
    <t>Secchi</t>
  </si>
  <si>
    <t>Sechhi reading in cm</t>
  </si>
  <si>
    <t>First Colony</t>
  </si>
  <si>
    <t>TSS mg/L</t>
  </si>
  <si>
    <t>TotP Abs</t>
  </si>
  <si>
    <t>Tot P uM</t>
  </si>
  <si>
    <t>DIP Abs</t>
  </si>
  <si>
    <t>College Creek Alliance Water Quality Survey, July 2007</t>
  </si>
  <si>
    <t>Salinity</t>
  </si>
  <si>
    <t>All 25 Locations</t>
  </si>
  <si>
    <t>Chlorophyll</t>
  </si>
  <si>
    <t>Colonial Williamsburg Stream</t>
  </si>
  <si>
    <t>Chlorophyll a in µg/L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</si>
</sst>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 quotePrefix="1">
      <alignment horizontal="center"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"/>
          <c:w val="0.721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Sheet2!$G$28:$G$33</c:f>
              <c:numCache/>
            </c:numRef>
          </c:xVal>
          <c:yVal>
            <c:numRef>
              <c:f>Sheet2!$H$28:$H$33</c:f>
              <c:numCache/>
            </c:numRef>
          </c:yVal>
          <c:smooth val="0"/>
        </c:ser>
        <c:axId val="21735775"/>
        <c:axId val="61404248"/>
      </c:scatterChart>
      <c:val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4248"/>
        <c:crosses val="autoZero"/>
        <c:crossBetween val="midCat"/>
        <c:dispUnits/>
      </c:valAx>
      <c:valAx>
        <c:axId val="61404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0725"/>
          <c:w val="0.233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"/>
          <c:w val="0.721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Sheet2!$K$28:$K$32</c:f>
              <c:numCache/>
            </c:numRef>
          </c:xVal>
          <c:yVal>
            <c:numRef>
              <c:f>Sheet2!$L$28:$L$32</c:f>
              <c:numCache/>
            </c:numRef>
          </c:yVal>
          <c:smooth val="0"/>
        </c:ser>
        <c:axId val="15767321"/>
        <c:axId val="7688162"/>
      </c:scatterChart>
      <c:val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8162"/>
        <c:crosses val="autoZero"/>
        <c:crossBetween val="midCat"/>
        <c:dispUnits/>
      </c:valAx>
      <c:valAx>
        <c:axId val="7688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73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0725"/>
          <c:w val="0.233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"/>
          <c:w val="0.7215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Sheet2!$N$28:$N$33</c:f>
              <c:numCache/>
            </c:numRef>
          </c:xVal>
          <c:yVal>
            <c:numRef>
              <c:f>Sheet2!$O$28:$O$33</c:f>
              <c:numCache/>
            </c:numRef>
          </c:yVal>
          <c:smooth val="0"/>
        </c:ser>
        <c:axId val="2084595"/>
        <c:axId val="18761356"/>
      </c:scatterChart>
      <c:val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1356"/>
        <c:crosses val="autoZero"/>
        <c:crossBetween val="midCat"/>
        <c:dispUnits/>
      </c:valAx>
      <c:valAx>
        <c:axId val="18761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0725"/>
          <c:w val="0.233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"/>
          <c:w val="0.656"/>
          <c:h val="0.9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Sheet2!$Q$28:$Q$33</c:f>
              <c:numCache/>
            </c:numRef>
          </c:xVal>
          <c:yVal>
            <c:numRef>
              <c:f>Sheet2!$R$28:$R$33</c:f>
              <c:numCache/>
            </c:numRef>
          </c:yVal>
          <c:smooth val="0"/>
        </c:ser>
        <c:axId val="34634477"/>
        <c:axId val="43274838"/>
      </c:scatterChart>
      <c:val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4838"/>
        <c:crosses val="autoZero"/>
        <c:crossBetween val="midCat"/>
        <c:dispUnits/>
      </c:valAx>
      <c:valAx>
        <c:axId val="43274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4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40725"/>
          <c:w val="0.287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66675</xdr:rowOff>
    </xdr:from>
    <xdr:to>
      <xdr:col>8</xdr:col>
      <xdr:colOff>180975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80975" y="5410200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33</xdr:row>
      <xdr:rowOff>85725</xdr:rowOff>
    </xdr:from>
    <xdr:to>
      <xdr:col>17</xdr:col>
      <xdr:colOff>190500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5676900" y="5429250"/>
        <a:ext cx="52768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419100</xdr:colOff>
      <xdr:row>33</xdr:row>
      <xdr:rowOff>76200</xdr:rowOff>
    </xdr:from>
    <xdr:to>
      <xdr:col>26</xdr:col>
      <xdr:colOff>209550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11182350" y="5419725"/>
        <a:ext cx="52768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600075</xdr:colOff>
      <xdr:row>33</xdr:row>
      <xdr:rowOff>76200</xdr:rowOff>
    </xdr:from>
    <xdr:to>
      <xdr:col>34</xdr:col>
      <xdr:colOff>19050</xdr:colOff>
      <xdr:row>53</xdr:row>
      <xdr:rowOff>85725</xdr:rowOff>
    </xdr:to>
    <xdr:graphicFrame>
      <xdr:nvGraphicFramePr>
        <xdr:cNvPr id="4" name="Chart 4"/>
        <xdr:cNvGraphicFramePr/>
      </xdr:nvGraphicFramePr>
      <xdr:xfrm>
        <a:off x="16849725" y="5419725"/>
        <a:ext cx="4295775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6"/>
  <sheetViews>
    <sheetView tabSelected="1" zoomScalePageLayoutView="0" workbookViewId="0" topLeftCell="A8">
      <selection activeCell="F38" sqref="F38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3" width="11.140625" style="0" customWidth="1"/>
    <col min="4" max="4" width="7.421875" style="0" customWidth="1"/>
    <col min="5" max="5" width="6.8515625" style="0" customWidth="1"/>
    <col min="6" max="6" width="6.00390625" style="0" customWidth="1"/>
    <col min="7" max="7" width="6.7109375" style="0" customWidth="1"/>
    <col min="8" max="9" width="6.00390625" style="0" customWidth="1"/>
    <col min="10" max="10" width="6.57421875" style="0" customWidth="1"/>
    <col min="11" max="11" width="6.710937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7.57421875" style="0" customWidth="1"/>
    <col min="16" max="16" width="7.8515625" style="0" customWidth="1"/>
    <col min="17" max="38" width="0" style="0" hidden="1" customWidth="1"/>
    <col min="39" max="39" width="7.8515625" style="0" hidden="1" customWidth="1"/>
    <col min="40" max="40" width="10.140625" style="0" bestFit="1" customWidth="1"/>
  </cols>
  <sheetData>
    <row r="1" spans="1:6" ht="12.75">
      <c r="A1" s="1" t="s">
        <v>95</v>
      </c>
      <c r="E1" s="23"/>
      <c r="F1" s="24"/>
    </row>
    <row r="3" spans="1:40" ht="12.7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88</v>
      </c>
      <c r="Q3" s="2" t="s">
        <v>81</v>
      </c>
      <c r="R3" s="21" t="s">
        <v>82</v>
      </c>
      <c r="S3" s="2" t="s">
        <v>83</v>
      </c>
      <c r="T3" s="22" t="s">
        <v>84</v>
      </c>
      <c r="U3" t="s">
        <v>85</v>
      </c>
      <c r="V3" t="s">
        <v>11</v>
      </c>
      <c r="W3" t="s">
        <v>10</v>
      </c>
      <c r="Z3" t="s">
        <v>86</v>
      </c>
      <c r="AA3" t="s">
        <v>54</v>
      </c>
      <c r="AC3" t="s">
        <v>87</v>
      </c>
      <c r="AD3" t="s">
        <v>13</v>
      </c>
      <c r="AM3" s="2" t="s">
        <v>96</v>
      </c>
      <c r="AN3" s="2" t="s">
        <v>98</v>
      </c>
    </row>
    <row r="4" spans="1:40" ht="12.75">
      <c r="A4" s="4">
        <v>1</v>
      </c>
      <c r="B4" s="5" t="s">
        <v>15</v>
      </c>
      <c r="C4" s="5" t="s">
        <v>16</v>
      </c>
      <c r="D4" s="6">
        <v>18.8</v>
      </c>
      <c r="E4" s="4">
        <v>478</v>
      </c>
      <c r="F4" s="6">
        <v>7.51</v>
      </c>
      <c r="G4" s="7">
        <v>81</v>
      </c>
      <c r="H4" s="7">
        <v>132</v>
      </c>
      <c r="I4" s="8">
        <v>7.32</v>
      </c>
      <c r="J4" s="6">
        <v>5.399999999999849</v>
      </c>
      <c r="K4" s="29">
        <v>0.4783896000000001</v>
      </c>
      <c r="L4" s="29">
        <v>0.715965</v>
      </c>
      <c r="M4" s="25">
        <v>39.442</v>
      </c>
      <c r="N4" s="25">
        <v>1.36411</v>
      </c>
      <c r="O4" s="7">
        <f>+(M4+N4)/L4</f>
        <v>56.99455978993387</v>
      </c>
      <c r="P4" s="27">
        <v>77</v>
      </c>
      <c r="Q4">
        <v>4.9139</v>
      </c>
      <c r="R4">
        <v>4.9154</v>
      </c>
      <c r="S4" s="16">
        <f>+(R4-Q4)/T4*1000000</f>
        <v>3.0000000000001137</v>
      </c>
      <c r="T4">
        <v>500</v>
      </c>
      <c r="U4">
        <v>7</v>
      </c>
      <c r="V4" s="10">
        <f aca="true" t="shared" si="0" ref="V4:V26">+U4*$Y$46</f>
        <v>0.31975431253620873</v>
      </c>
      <c r="W4">
        <v>85</v>
      </c>
      <c r="X4" s="16">
        <f aca="true" t="shared" si="1" ref="X4:X26">+W4*10*$Y$46/T4*1000*0.01</f>
        <v>0.7765461875879355</v>
      </c>
      <c r="Z4">
        <v>114</v>
      </c>
      <c r="AA4" s="16">
        <f>+Z4*0.23</f>
        <v>26.220000000000002</v>
      </c>
      <c r="AC4">
        <v>9</v>
      </c>
      <c r="AD4" s="16">
        <f>+AC4*0.116</f>
        <v>1.044</v>
      </c>
      <c r="AM4" s="6">
        <v>0.2</v>
      </c>
      <c r="AN4" s="25">
        <v>1.6019999999999976</v>
      </c>
    </row>
    <row r="5" spans="1:40" ht="12.75">
      <c r="A5" s="4">
        <v>2</v>
      </c>
      <c r="B5" s="5" t="s">
        <v>17</v>
      </c>
      <c r="C5" s="5" t="s">
        <v>16</v>
      </c>
      <c r="D5" s="6">
        <v>18.4</v>
      </c>
      <c r="E5" s="26">
        <v>469</v>
      </c>
      <c r="F5" s="6">
        <v>7.64</v>
      </c>
      <c r="G5" s="7">
        <v>81</v>
      </c>
      <c r="H5" s="7">
        <v>132</v>
      </c>
      <c r="I5" s="8">
        <v>7.51</v>
      </c>
      <c r="J5" s="6">
        <v>6.200000000000649</v>
      </c>
      <c r="K5" s="29">
        <v>0.4747096800000001</v>
      </c>
      <c r="L5" s="29">
        <v>0.525041</v>
      </c>
      <c r="M5" s="25">
        <v>62.68079999999999</v>
      </c>
      <c r="N5" s="25">
        <v>1.36411</v>
      </c>
      <c r="O5" s="7">
        <f aca="true" t="shared" si="2" ref="O5:O26">+(M5+N5)/L5</f>
        <v>121.9807786439535</v>
      </c>
      <c r="P5" s="27">
        <v>120</v>
      </c>
      <c r="Q5">
        <v>5.0064</v>
      </c>
      <c r="R5">
        <v>5.0075</v>
      </c>
      <c r="S5" s="16">
        <f aca="true" t="shared" si="3" ref="S5:S26">+(R5-Q5)/T5*1000000</f>
        <v>2.200000000000202</v>
      </c>
      <c r="T5">
        <v>500</v>
      </c>
      <c r="U5">
        <v>4</v>
      </c>
      <c r="V5" s="10">
        <f t="shared" si="0"/>
        <v>0.1827167500206907</v>
      </c>
      <c r="W5">
        <v>62</v>
      </c>
      <c r="X5" s="16">
        <f t="shared" si="1"/>
        <v>0.5664219250641412</v>
      </c>
      <c r="Z5">
        <v>117</v>
      </c>
      <c r="AA5" s="16">
        <f aca="true" t="shared" si="4" ref="AA5:AA26">+Z5*0.23</f>
        <v>26.91</v>
      </c>
      <c r="AC5">
        <v>16</v>
      </c>
      <c r="AD5" s="16">
        <f aca="true" t="shared" si="5" ref="AD5:AD26">+AC5*0.116</f>
        <v>1.856</v>
      </c>
      <c r="AM5" s="6">
        <v>0.2</v>
      </c>
      <c r="AN5" s="30">
        <v>0</v>
      </c>
    </row>
    <row r="6" spans="1:40" ht="12.75">
      <c r="A6" s="4">
        <v>3</v>
      </c>
      <c r="B6" s="5" t="s">
        <v>18</v>
      </c>
      <c r="C6" s="5" t="s">
        <v>16</v>
      </c>
      <c r="D6" s="4">
        <v>19.8</v>
      </c>
      <c r="E6" s="26">
        <v>653</v>
      </c>
      <c r="F6" s="6">
        <v>4.34</v>
      </c>
      <c r="G6" s="7">
        <v>48</v>
      </c>
      <c r="H6" s="7">
        <v>99</v>
      </c>
      <c r="I6" s="8">
        <v>7.39</v>
      </c>
      <c r="J6" s="6">
        <v>6.600000000000605</v>
      </c>
      <c r="K6" s="29">
        <v>1.9098784800000002</v>
      </c>
      <c r="L6" s="29">
        <v>2.86386</v>
      </c>
      <c r="M6" s="25">
        <v>30.700799999999997</v>
      </c>
      <c r="N6" s="25">
        <v>186.015</v>
      </c>
      <c r="O6" s="7">
        <f t="shared" si="2"/>
        <v>75.67262366177117</v>
      </c>
      <c r="P6" s="27">
        <v>120</v>
      </c>
      <c r="Q6">
        <v>4.9836</v>
      </c>
      <c r="R6">
        <v>4.9861</v>
      </c>
      <c r="S6" s="16">
        <f t="shared" si="3"/>
        <v>5.000000000000782</v>
      </c>
      <c r="T6">
        <v>500</v>
      </c>
      <c r="U6">
        <v>7</v>
      </c>
      <c r="V6" s="10">
        <f t="shared" si="0"/>
        <v>0.31975431253620873</v>
      </c>
      <c r="W6">
        <v>178</v>
      </c>
      <c r="X6" s="16">
        <f t="shared" si="1"/>
        <v>1.6261790751841474</v>
      </c>
      <c r="Z6">
        <v>140</v>
      </c>
      <c r="AA6" s="16">
        <f t="shared" si="4"/>
        <v>32.2</v>
      </c>
      <c r="AC6">
        <v>482</v>
      </c>
      <c r="AD6" s="16">
        <f t="shared" si="5"/>
        <v>55.912000000000006</v>
      </c>
      <c r="AM6" s="6">
        <v>0.3</v>
      </c>
      <c r="AN6" s="30">
        <v>0</v>
      </c>
    </row>
    <row r="7" spans="1:40" ht="12.75">
      <c r="A7" s="4">
        <v>4</v>
      </c>
      <c r="B7" s="5" t="s">
        <v>19</v>
      </c>
      <c r="C7" s="5" t="s">
        <v>20</v>
      </c>
      <c r="D7" s="4">
        <v>26.7</v>
      </c>
      <c r="E7" s="4">
        <v>229</v>
      </c>
      <c r="F7" s="6">
        <v>9.01</v>
      </c>
      <c r="G7" s="7">
        <v>113</v>
      </c>
      <c r="H7" s="7">
        <v>0</v>
      </c>
      <c r="I7" s="8">
        <v>8.12</v>
      </c>
      <c r="J7" s="6">
        <v>11.714285714286328</v>
      </c>
      <c r="K7" s="29">
        <v>0.6676426285714288</v>
      </c>
      <c r="L7" s="29">
        <v>0.381848</v>
      </c>
      <c r="M7" s="25">
        <v>3.4112</v>
      </c>
      <c r="N7" s="25">
        <v>6.82055</v>
      </c>
      <c r="O7" s="7">
        <f t="shared" si="2"/>
        <v>26.795347887117384</v>
      </c>
      <c r="P7" s="27">
        <v>65</v>
      </c>
      <c r="Q7">
        <v>5.1765</v>
      </c>
      <c r="R7">
        <v>5.1782</v>
      </c>
      <c r="S7" s="16">
        <f t="shared" si="3"/>
        <v>3.400000000000958</v>
      </c>
      <c r="T7">
        <v>500</v>
      </c>
      <c r="U7">
        <v>3</v>
      </c>
      <c r="V7" s="10">
        <f t="shared" si="0"/>
        <v>0.13703756251551802</v>
      </c>
      <c r="W7">
        <v>73</v>
      </c>
      <c r="X7" s="16">
        <f t="shared" si="1"/>
        <v>0.666916137575521</v>
      </c>
      <c r="Z7">
        <v>120</v>
      </c>
      <c r="AA7" s="16">
        <f t="shared" si="4"/>
        <v>27.6</v>
      </c>
      <c r="AC7">
        <v>19</v>
      </c>
      <c r="AD7" s="16">
        <f t="shared" si="5"/>
        <v>2.204</v>
      </c>
      <c r="AM7" s="6">
        <v>0.1</v>
      </c>
      <c r="AN7" s="25">
        <v>25.365</v>
      </c>
    </row>
    <row r="8" spans="1:40" ht="12.75">
      <c r="A8" s="4">
        <v>5</v>
      </c>
      <c r="B8" s="5" t="s">
        <v>21</v>
      </c>
      <c r="C8" s="5" t="s">
        <v>20</v>
      </c>
      <c r="D8" s="4">
        <v>26.5</v>
      </c>
      <c r="E8" s="4">
        <v>55</v>
      </c>
      <c r="F8" s="6">
        <v>7.98</v>
      </c>
      <c r="G8" s="7">
        <v>99</v>
      </c>
      <c r="H8" s="7">
        <v>33</v>
      </c>
      <c r="I8" s="8">
        <v>7.68</v>
      </c>
      <c r="J8" s="6">
        <v>21.333333333330984</v>
      </c>
      <c r="K8" s="29">
        <v>1.9748904</v>
      </c>
      <c r="L8" s="29">
        <v>0.381848</v>
      </c>
      <c r="M8" s="25">
        <v>3.3045999999999998</v>
      </c>
      <c r="N8" s="25">
        <v>3.22426</v>
      </c>
      <c r="O8" s="7">
        <f t="shared" si="2"/>
        <v>17.098059961031613</v>
      </c>
      <c r="P8" s="27">
        <v>41</v>
      </c>
      <c r="Q8">
        <v>5.1947</v>
      </c>
      <c r="R8">
        <v>5.1985</v>
      </c>
      <c r="S8" s="16">
        <f t="shared" si="3"/>
        <v>25.333333333333503</v>
      </c>
      <c r="T8">
        <v>150</v>
      </c>
      <c r="U8">
        <v>8</v>
      </c>
      <c r="V8" s="10">
        <f t="shared" si="0"/>
        <v>0.3654335000413814</v>
      </c>
      <c r="W8">
        <v>89</v>
      </c>
      <c r="X8" s="16">
        <f t="shared" si="1"/>
        <v>2.710298458640245</v>
      </c>
      <c r="Z8">
        <v>106</v>
      </c>
      <c r="AA8" s="16">
        <f t="shared" si="4"/>
        <v>24.380000000000003</v>
      </c>
      <c r="AC8">
        <v>28</v>
      </c>
      <c r="AD8" s="16">
        <f t="shared" si="5"/>
        <v>3.248</v>
      </c>
      <c r="AM8" s="6">
        <v>0</v>
      </c>
      <c r="AN8" s="25">
        <v>30.26</v>
      </c>
    </row>
    <row r="9" spans="1:40" ht="12.75">
      <c r="A9" s="4">
        <v>6</v>
      </c>
      <c r="B9" s="5" t="s">
        <v>22</v>
      </c>
      <c r="C9" s="5" t="s">
        <v>16</v>
      </c>
      <c r="D9" s="4">
        <v>20.1</v>
      </c>
      <c r="E9" s="4">
        <v>444</v>
      </c>
      <c r="F9" s="6">
        <v>7.63</v>
      </c>
      <c r="G9" s="7">
        <v>90</v>
      </c>
      <c r="H9" s="7">
        <v>33</v>
      </c>
      <c r="I9" s="8">
        <v>7.67</v>
      </c>
      <c r="J9" s="6">
        <v>3.6000000000004917</v>
      </c>
      <c r="K9" s="29">
        <v>0.46366992000000007</v>
      </c>
      <c r="L9" s="29">
        <v>1.288737</v>
      </c>
      <c r="M9" s="25">
        <v>50.3152</v>
      </c>
      <c r="N9" s="25">
        <v>2.23218</v>
      </c>
      <c r="O9" s="7">
        <f t="shared" si="2"/>
        <v>40.774324008699985</v>
      </c>
      <c r="P9" s="27">
        <v>120</v>
      </c>
      <c r="Q9">
        <v>5.0056</v>
      </c>
      <c r="R9">
        <v>5.0071</v>
      </c>
      <c r="S9" s="16">
        <f t="shared" si="3"/>
        <v>3.0000000000001137</v>
      </c>
      <c r="T9">
        <v>500</v>
      </c>
      <c r="U9">
        <v>6</v>
      </c>
      <c r="V9" s="10">
        <f t="shared" si="0"/>
        <v>0.27407512503103604</v>
      </c>
      <c r="W9">
        <v>88</v>
      </c>
      <c r="X9" s="16">
        <f t="shared" si="1"/>
        <v>0.8039537000910392</v>
      </c>
      <c r="Z9">
        <v>181</v>
      </c>
      <c r="AA9" s="16">
        <f t="shared" si="4"/>
        <v>41.63</v>
      </c>
      <c r="AC9">
        <v>9</v>
      </c>
      <c r="AD9" s="16">
        <f t="shared" si="5"/>
        <v>1.044</v>
      </c>
      <c r="AM9" s="6">
        <v>0.2</v>
      </c>
      <c r="AN9" s="25">
        <v>1.6020000000000014</v>
      </c>
    </row>
    <row r="10" spans="1:40" ht="12.75">
      <c r="A10" s="4">
        <v>7</v>
      </c>
      <c r="B10" s="5" t="s">
        <v>23</v>
      </c>
      <c r="C10" s="5" t="s">
        <v>16</v>
      </c>
      <c r="D10" s="4">
        <v>19.4</v>
      </c>
      <c r="E10" s="4">
        <v>866</v>
      </c>
      <c r="F10" s="6">
        <v>4.05</v>
      </c>
      <c r="G10" s="7">
        <v>44</v>
      </c>
      <c r="H10" s="7">
        <v>0</v>
      </c>
      <c r="I10" s="8">
        <v>7.38</v>
      </c>
      <c r="J10" s="6">
        <v>11.59999999999961</v>
      </c>
      <c r="K10" s="29">
        <v>0.4894293600000001</v>
      </c>
      <c r="L10" s="29">
        <v>0.47731</v>
      </c>
      <c r="M10" s="25">
        <v>43.0664</v>
      </c>
      <c r="N10" s="25">
        <v>4.836390000000001</v>
      </c>
      <c r="O10" s="7">
        <f t="shared" si="2"/>
        <v>100.35991284490164</v>
      </c>
      <c r="P10" s="27">
        <v>120</v>
      </c>
      <c r="Q10">
        <v>4.9135</v>
      </c>
      <c r="R10">
        <v>4.9168</v>
      </c>
      <c r="S10" s="16">
        <f t="shared" si="3"/>
        <v>6.600000000000605</v>
      </c>
      <c r="T10">
        <v>500</v>
      </c>
      <c r="U10">
        <v>4</v>
      </c>
      <c r="V10" s="10">
        <f t="shared" si="0"/>
        <v>0.1827167500206907</v>
      </c>
      <c r="W10">
        <v>99</v>
      </c>
      <c r="X10" s="16">
        <f t="shared" si="1"/>
        <v>0.904447912602419</v>
      </c>
      <c r="Z10">
        <v>293</v>
      </c>
      <c r="AA10" s="16">
        <f t="shared" si="4"/>
        <v>67.39</v>
      </c>
      <c r="AC10">
        <v>120</v>
      </c>
      <c r="AD10" s="16">
        <f t="shared" si="5"/>
        <v>13.92</v>
      </c>
      <c r="AM10" s="6">
        <v>0.4</v>
      </c>
      <c r="AN10" s="25">
        <v>0.5340000000000005</v>
      </c>
    </row>
    <row r="11" spans="1:40" ht="12.75">
      <c r="A11" s="4">
        <v>8</v>
      </c>
      <c r="B11" s="5" t="s">
        <v>24</v>
      </c>
      <c r="C11" s="5" t="s">
        <v>20</v>
      </c>
      <c r="D11" s="4">
        <v>29.7</v>
      </c>
      <c r="E11" s="4">
        <v>280</v>
      </c>
      <c r="F11" s="6">
        <v>7.96</v>
      </c>
      <c r="G11" s="7">
        <v>104</v>
      </c>
      <c r="H11" s="7">
        <v>0</v>
      </c>
      <c r="I11" s="8">
        <v>8.12</v>
      </c>
      <c r="J11" s="6">
        <v>9.333333333332305</v>
      </c>
      <c r="K11" s="29">
        <v>0.6010536000000001</v>
      </c>
      <c r="L11" s="29">
        <v>0.28638600000000003</v>
      </c>
      <c r="M11" s="25">
        <v>3.3045999999999998</v>
      </c>
      <c r="N11" s="25">
        <v>1.61213</v>
      </c>
      <c r="O11" s="7">
        <f t="shared" si="2"/>
        <v>17.16819257924619</v>
      </c>
      <c r="P11" s="27">
        <v>120</v>
      </c>
      <c r="Q11">
        <v>4.9874</v>
      </c>
      <c r="R11">
        <v>4.9884</v>
      </c>
      <c r="S11" s="16">
        <f t="shared" si="3"/>
        <v>2.000000000000668</v>
      </c>
      <c r="T11">
        <v>500</v>
      </c>
      <c r="U11">
        <v>4</v>
      </c>
      <c r="V11" s="10">
        <f t="shared" si="0"/>
        <v>0.1827167500206907</v>
      </c>
      <c r="W11">
        <v>65</v>
      </c>
      <c r="X11" s="16">
        <f t="shared" si="1"/>
        <v>0.5938294375672448</v>
      </c>
      <c r="Z11">
        <v>181</v>
      </c>
      <c r="AA11" s="16">
        <f t="shared" si="4"/>
        <v>41.63</v>
      </c>
      <c r="AC11">
        <v>15</v>
      </c>
      <c r="AD11" s="16">
        <f t="shared" si="5"/>
        <v>1.74</v>
      </c>
      <c r="AM11" s="6">
        <v>0.1</v>
      </c>
      <c r="AN11" s="25">
        <v>8.9</v>
      </c>
    </row>
    <row r="12" spans="1:40" ht="12.75">
      <c r="A12" s="4">
        <v>9</v>
      </c>
      <c r="B12" s="5" t="s">
        <v>25</v>
      </c>
      <c r="C12" s="5" t="s">
        <v>26</v>
      </c>
      <c r="D12" s="4">
        <v>29.4</v>
      </c>
      <c r="E12" s="4">
        <v>5080</v>
      </c>
      <c r="F12" s="6">
        <v>7.48</v>
      </c>
      <c r="G12" s="7">
        <v>97</v>
      </c>
      <c r="H12" s="7">
        <v>66</v>
      </c>
      <c r="I12" s="8">
        <v>7.1</v>
      </c>
      <c r="J12" s="6">
        <v>41.99999999999685</v>
      </c>
      <c r="K12" s="29">
        <v>3.7903176000000003</v>
      </c>
      <c r="L12" s="29">
        <v>1.8137780000000001</v>
      </c>
      <c r="M12" s="25">
        <v>2.9848</v>
      </c>
      <c r="N12" s="25">
        <v>2.23218</v>
      </c>
      <c r="O12" s="7">
        <f t="shared" si="2"/>
        <v>2.876305700036057</v>
      </c>
      <c r="P12" s="27">
        <v>27</v>
      </c>
      <c r="Q12">
        <v>5.0038</v>
      </c>
      <c r="R12">
        <v>5.0053</v>
      </c>
      <c r="S12" s="16">
        <f t="shared" si="3"/>
        <v>5.000000000000189</v>
      </c>
      <c r="T12">
        <v>300</v>
      </c>
      <c r="U12">
        <v>56</v>
      </c>
      <c r="V12" s="10">
        <f t="shared" si="0"/>
        <v>2.55803450028967</v>
      </c>
      <c r="W12">
        <v>157</v>
      </c>
      <c r="X12" s="16">
        <f t="shared" si="1"/>
        <v>2.390544146104037</v>
      </c>
      <c r="Z12">
        <v>50</v>
      </c>
      <c r="AA12" s="16">
        <f t="shared" si="4"/>
        <v>11.5</v>
      </c>
      <c r="AC12">
        <v>156</v>
      </c>
      <c r="AD12" s="16">
        <f t="shared" si="5"/>
        <v>18.096</v>
      </c>
      <c r="AM12" s="6">
        <v>2.7</v>
      </c>
      <c r="AN12" s="25">
        <v>58.74</v>
      </c>
    </row>
    <row r="13" spans="1:40" ht="12.75">
      <c r="A13" s="4">
        <v>10</v>
      </c>
      <c r="B13" s="5" t="s">
        <v>27</v>
      </c>
      <c r="C13" s="5" t="s">
        <v>26</v>
      </c>
      <c r="D13" s="4">
        <v>29.4</v>
      </c>
      <c r="E13" s="4">
        <v>7910</v>
      </c>
      <c r="F13" s="6">
        <v>6.38</v>
      </c>
      <c r="G13" s="7">
        <v>84</v>
      </c>
      <c r="H13" s="7">
        <v>0</v>
      </c>
      <c r="I13" s="8">
        <v>7.29</v>
      </c>
      <c r="J13" s="6">
        <v>69.99999999999673</v>
      </c>
      <c r="K13" s="29">
        <v>1.7172960000000004</v>
      </c>
      <c r="L13" s="29">
        <v>0.620503</v>
      </c>
      <c r="M13" s="25">
        <v>3.1979999999999995</v>
      </c>
      <c r="N13" s="25">
        <v>1.86015</v>
      </c>
      <c r="O13" s="7">
        <f t="shared" si="2"/>
        <v>8.151693061919119</v>
      </c>
      <c r="P13" s="27">
        <v>30</v>
      </c>
      <c r="Q13">
        <v>5.1778</v>
      </c>
      <c r="R13">
        <v>5.1849</v>
      </c>
      <c r="S13" s="16">
        <f t="shared" si="3"/>
        <v>28.39999999999776</v>
      </c>
      <c r="T13">
        <v>250</v>
      </c>
      <c r="U13">
        <v>13</v>
      </c>
      <c r="V13" s="10">
        <f t="shared" si="0"/>
        <v>0.5938294375672448</v>
      </c>
      <c r="W13">
        <v>96</v>
      </c>
      <c r="X13" s="16">
        <f t="shared" si="1"/>
        <v>1.754080800198631</v>
      </c>
      <c r="Z13">
        <v>347</v>
      </c>
      <c r="AA13" s="16">
        <f t="shared" si="4"/>
        <v>79.81</v>
      </c>
      <c r="AC13">
        <v>60</v>
      </c>
      <c r="AD13" s="16">
        <f t="shared" si="5"/>
        <v>6.96</v>
      </c>
      <c r="AM13" s="6">
        <v>4.4</v>
      </c>
      <c r="AN13" s="25">
        <v>28.48</v>
      </c>
    </row>
    <row r="14" spans="1:40" ht="12.75">
      <c r="A14" s="4">
        <v>11</v>
      </c>
      <c r="B14" s="5" t="s">
        <v>28</v>
      </c>
      <c r="C14" s="5" t="s">
        <v>20</v>
      </c>
      <c r="D14" s="4">
        <v>27.6</v>
      </c>
      <c r="E14" s="4">
        <v>267</v>
      </c>
      <c r="F14" s="6">
        <v>6.43</v>
      </c>
      <c r="G14" s="7">
        <v>82</v>
      </c>
      <c r="H14" s="7">
        <v>0</v>
      </c>
      <c r="I14" s="8">
        <v>7.83</v>
      </c>
      <c r="J14" s="6">
        <v>3.8000000000000256</v>
      </c>
      <c r="K14" s="29">
        <v>0.22447512</v>
      </c>
      <c r="L14" s="29">
        <v>0.381848</v>
      </c>
      <c r="M14" s="25">
        <v>2.4518</v>
      </c>
      <c r="N14" s="25">
        <v>1.36411</v>
      </c>
      <c r="O14" s="7">
        <f t="shared" si="2"/>
        <v>9.993269573233327</v>
      </c>
      <c r="P14" s="27">
        <v>120</v>
      </c>
      <c r="Q14">
        <v>5.1925</v>
      </c>
      <c r="R14">
        <v>5.1928</v>
      </c>
      <c r="S14" s="16">
        <f t="shared" si="3"/>
        <v>0.600000000000378</v>
      </c>
      <c r="T14">
        <v>500</v>
      </c>
      <c r="U14">
        <v>3</v>
      </c>
      <c r="V14" s="10">
        <f t="shared" si="0"/>
        <v>0.13703756251551802</v>
      </c>
      <c r="W14">
        <v>30</v>
      </c>
      <c r="X14" s="16">
        <f t="shared" si="1"/>
        <v>0.2740751250310361</v>
      </c>
      <c r="Z14">
        <v>52</v>
      </c>
      <c r="AA14" s="16">
        <f t="shared" si="4"/>
        <v>11.96</v>
      </c>
      <c r="AC14">
        <v>5</v>
      </c>
      <c r="AD14" s="16">
        <f t="shared" si="5"/>
        <v>0.5800000000000001</v>
      </c>
      <c r="AM14" s="6">
        <v>0.1</v>
      </c>
      <c r="AN14" s="25">
        <v>5.34</v>
      </c>
    </row>
    <row r="15" spans="1:40" ht="12.75">
      <c r="A15" s="4">
        <v>12</v>
      </c>
      <c r="B15" s="5" t="s">
        <v>29</v>
      </c>
      <c r="C15" s="5" t="s">
        <v>20</v>
      </c>
      <c r="D15" s="4">
        <v>28.2</v>
      </c>
      <c r="E15" s="4">
        <v>186</v>
      </c>
      <c r="F15" s="6">
        <v>7.5</v>
      </c>
      <c r="G15" s="7">
        <v>96</v>
      </c>
      <c r="H15" s="7">
        <v>0</v>
      </c>
      <c r="I15" s="8">
        <v>8.05</v>
      </c>
      <c r="J15" s="6">
        <v>3.0000000000001137</v>
      </c>
      <c r="K15" s="29">
        <v>0.18767592</v>
      </c>
      <c r="L15" s="29">
        <v>0.47731</v>
      </c>
      <c r="M15" s="25">
        <v>2.665</v>
      </c>
      <c r="N15" s="25">
        <v>1.48812</v>
      </c>
      <c r="O15" s="7">
        <f t="shared" si="2"/>
        <v>8.701095723952987</v>
      </c>
      <c r="P15" s="27">
        <v>120</v>
      </c>
      <c r="Q15">
        <v>5.006</v>
      </c>
      <c r="R15">
        <v>5.0066</v>
      </c>
      <c r="S15" s="16">
        <f t="shared" si="3"/>
        <v>1.1999999999989797</v>
      </c>
      <c r="T15">
        <v>500</v>
      </c>
      <c r="U15">
        <v>2</v>
      </c>
      <c r="V15" s="10">
        <f t="shared" si="0"/>
        <v>0.09135837501034536</v>
      </c>
      <c r="W15">
        <v>34</v>
      </c>
      <c r="X15" s="16">
        <f t="shared" si="1"/>
        <v>0.3106184750351742</v>
      </c>
      <c r="Z15">
        <v>7</v>
      </c>
      <c r="AA15" s="16">
        <f t="shared" si="4"/>
        <v>1.61</v>
      </c>
      <c r="AC15">
        <v>9</v>
      </c>
      <c r="AD15" s="16">
        <f t="shared" si="5"/>
        <v>1.044</v>
      </c>
      <c r="AM15" s="6">
        <v>0.1</v>
      </c>
      <c r="AN15" s="25">
        <v>4.272000000000004</v>
      </c>
    </row>
    <row r="16" spans="1:40" ht="12.75">
      <c r="A16" s="4">
        <v>13</v>
      </c>
      <c r="B16" s="5" t="s">
        <v>30</v>
      </c>
      <c r="C16" s="5" t="s">
        <v>26</v>
      </c>
      <c r="D16" s="4">
        <v>31.9</v>
      </c>
      <c r="E16" s="4">
        <v>5010</v>
      </c>
      <c r="F16" s="6">
        <v>10.2</v>
      </c>
      <c r="G16" s="7">
        <v>139</v>
      </c>
      <c r="H16" s="7">
        <v>0</v>
      </c>
      <c r="I16" s="8">
        <v>7.68</v>
      </c>
      <c r="J16" s="6">
        <v>72.66666666666903</v>
      </c>
      <c r="K16" s="29">
        <v>4.2196416</v>
      </c>
      <c r="L16" s="29">
        <v>0.525041</v>
      </c>
      <c r="M16" s="25">
        <v>3.1979999999999995</v>
      </c>
      <c r="N16" s="25">
        <v>1.61213</v>
      </c>
      <c r="O16" s="7">
        <f t="shared" si="2"/>
        <v>9.161436916355102</v>
      </c>
      <c r="P16" s="27">
        <v>17</v>
      </c>
      <c r="Q16">
        <v>4.911</v>
      </c>
      <c r="R16">
        <v>4.9126</v>
      </c>
      <c r="S16" s="16">
        <f t="shared" si="3"/>
        <v>5.333333333335706</v>
      </c>
      <c r="T16">
        <v>300</v>
      </c>
      <c r="U16">
        <v>5</v>
      </c>
      <c r="V16" s="10">
        <f t="shared" si="0"/>
        <v>0.2283959375258634</v>
      </c>
      <c r="W16">
        <v>133</v>
      </c>
      <c r="X16" s="16">
        <f t="shared" si="1"/>
        <v>2.0251106460626556</v>
      </c>
      <c r="Z16">
        <v>0</v>
      </c>
      <c r="AA16" s="16">
        <f t="shared" si="4"/>
        <v>0</v>
      </c>
      <c r="AC16">
        <v>8</v>
      </c>
      <c r="AD16" s="16">
        <f t="shared" si="5"/>
        <v>0.928</v>
      </c>
      <c r="AM16" s="6">
        <v>2.7</v>
      </c>
      <c r="AN16" s="25">
        <v>64.08</v>
      </c>
    </row>
    <row r="17" spans="1:40" ht="12.75">
      <c r="A17" s="4">
        <v>14</v>
      </c>
      <c r="B17" s="5" t="s">
        <v>31</v>
      </c>
      <c r="C17" s="5" t="s">
        <v>26</v>
      </c>
      <c r="D17" s="4">
        <v>31.1</v>
      </c>
      <c r="E17" s="4">
        <v>2320</v>
      </c>
      <c r="F17" s="6">
        <v>7.37</v>
      </c>
      <c r="G17" s="7">
        <v>99</v>
      </c>
      <c r="H17" s="7">
        <v>99</v>
      </c>
      <c r="I17" s="8">
        <v>7.71</v>
      </c>
      <c r="J17" s="6">
        <v>26.500000000000412</v>
      </c>
      <c r="K17" s="29">
        <v>3.495924</v>
      </c>
      <c r="L17" s="29">
        <v>3.054784</v>
      </c>
      <c r="M17" s="25">
        <v>8.7412</v>
      </c>
      <c r="N17" s="25">
        <v>2.1081700000000003</v>
      </c>
      <c r="O17" s="7">
        <f t="shared" si="2"/>
        <v>3.5515997203075567</v>
      </c>
      <c r="P17" s="27">
        <v>32</v>
      </c>
      <c r="Q17">
        <v>4.9857</v>
      </c>
      <c r="R17">
        <v>4.9883</v>
      </c>
      <c r="S17" s="16">
        <f t="shared" si="3"/>
        <v>8.666666666667194</v>
      </c>
      <c r="T17">
        <v>300</v>
      </c>
      <c r="U17">
        <v>18</v>
      </c>
      <c r="V17" s="10">
        <f t="shared" si="0"/>
        <v>0.8222253750931082</v>
      </c>
      <c r="W17">
        <v>205</v>
      </c>
      <c r="X17" s="16">
        <f t="shared" si="1"/>
        <v>3.1214111461867993</v>
      </c>
      <c r="Z17">
        <v>139</v>
      </c>
      <c r="AA17" s="16">
        <f t="shared" si="4"/>
        <v>31.970000000000002</v>
      </c>
      <c r="AC17">
        <v>396</v>
      </c>
      <c r="AD17" s="16">
        <f t="shared" si="5"/>
        <v>45.936</v>
      </c>
      <c r="AM17" s="6">
        <v>1.2</v>
      </c>
      <c r="AN17" s="25">
        <v>34.71</v>
      </c>
    </row>
    <row r="18" spans="1:40" ht="12.75">
      <c r="A18" s="4">
        <v>15</v>
      </c>
      <c r="B18" s="5" t="s">
        <v>32</v>
      </c>
      <c r="C18" s="5" t="s">
        <v>16</v>
      </c>
      <c r="D18" s="4">
        <v>20.8</v>
      </c>
      <c r="E18" s="4">
        <v>677</v>
      </c>
      <c r="F18" s="6">
        <v>5.55</v>
      </c>
      <c r="G18" s="7">
        <v>62</v>
      </c>
      <c r="H18" s="7">
        <v>33</v>
      </c>
      <c r="I18" s="8">
        <v>7.72</v>
      </c>
      <c r="J18" s="6">
        <v>4.5999999999999375</v>
      </c>
      <c r="K18" s="29">
        <v>0.80222256</v>
      </c>
      <c r="L18" s="29">
        <v>1.241006</v>
      </c>
      <c r="M18" s="25">
        <v>18.0154</v>
      </c>
      <c r="N18" s="25">
        <v>7.936640000000001</v>
      </c>
      <c r="O18" s="7">
        <f t="shared" si="2"/>
        <v>20.912098732802257</v>
      </c>
      <c r="P18" s="27">
        <v>120</v>
      </c>
      <c r="Q18">
        <v>5.0048</v>
      </c>
      <c r="R18">
        <v>5.0049</v>
      </c>
      <c r="S18" s="16">
        <f t="shared" si="3"/>
        <v>0.19999999999953388</v>
      </c>
      <c r="T18">
        <v>500</v>
      </c>
      <c r="U18">
        <v>3</v>
      </c>
      <c r="V18" s="10">
        <f t="shared" si="0"/>
        <v>0.13703756251551802</v>
      </c>
      <c r="W18">
        <v>36</v>
      </c>
      <c r="X18" s="16">
        <f t="shared" si="1"/>
        <v>0.32889015003724326</v>
      </c>
      <c r="Z18">
        <v>85</v>
      </c>
      <c r="AA18" s="16">
        <f t="shared" si="4"/>
        <v>19.55</v>
      </c>
      <c r="AC18">
        <v>4</v>
      </c>
      <c r="AD18" s="16">
        <f t="shared" si="5"/>
        <v>0.464</v>
      </c>
      <c r="AM18" s="6">
        <v>0.3</v>
      </c>
      <c r="AN18" s="25">
        <v>1.068000000000001</v>
      </c>
    </row>
    <row r="19" spans="1:40" ht="12.75">
      <c r="A19" s="4">
        <v>16</v>
      </c>
      <c r="B19" s="5" t="s">
        <v>33</v>
      </c>
      <c r="C19" s="5" t="s">
        <v>20</v>
      </c>
      <c r="D19" s="4">
        <v>29.5</v>
      </c>
      <c r="E19" s="4">
        <v>1029</v>
      </c>
      <c r="F19" s="6">
        <v>6.85</v>
      </c>
      <c r="G19" s="7">
        <v>90</v>
      </c>
      <c r="H19" s="7">
        <v>33</v>
      </c>
      <c r="I19" s="8">
        <v>8.43</v>
      </c>
      <c r="J19" s="6">
        <v>11.80000000000092</v>
      </c>
      <c r="K19" s="29">
        <v>1.4204491200000002</v>
      </c>
      <c r="L19" s="29">
        <v>1.288737</v>
      </c>
      <c r="M19" s="25">
        <v>4.9036</v>
      </c>
      <c r="N19" s="25">
        <v>5.82847</v>
      </c>
      <c r="O19" s="7">
        <f t="shared" si="2"/>
        <v>8.327587397583835</v>
      </c>
      <c r="P19" s="27">
        <v>63</v>
      </c>
      <c r="Q19">
        <v>5.178</v>
      </c>
      <c r="R19">
        <v>5.1813</v>
      </c>
      <c r="S19" s="16">
        <f t="shared" si="3"/>
        <v>9.428571428572294</v>
      </c>
      <c r="T19">
        <v>350</v>
      </c>
      <c r="U19">
        <v>11</v>
      </c>
      <c r="V19" s="10">
        <f t="shared" si="0"/>
        <v>0.5024710625568994</v>
      </c>
      <c r="W19">
        <v>179</v>
      </c>
      <c r="X19" s="16">
        <f t="shared" si="1"/>
        <v>2.3361641609788313</v>
      </c>
      <c r="Z19">
        <v>39</v>
      </c>
      <c r="AA19" s="16">
        <f t="shared" si="4"/>
        <v>8.97</v>
      </c>
      <c r="AC19">
        <v>12</v>
      </c>
      <c r="AD19" s="16">
        <f t="shared" si="5"/>
        <v>1.3920000000000001</v>
      </c>
      <c r="AM19" s="6">
        <v>0.5</v>
      </c>
      <c r="AN19" s="25">
        <v>11.748000000000003</v>
      </c>
    </row>
    <row r="20" spans="1:40" ht="12.75">
      <c r="A20" s="4">
        <v>17</v>
      </c>
      <c r="B20" s="5" t="s">
        <v>34</v>
      </c>
      <c r="C20" s="5" t="s">
        <v>20</v>
      </c>
      <c r="D20" s="4">
        <v>29.2</v>
      </c>
      <c r="E20" s="4">
        <v>360</v>
      </c>
      <c r="F20" s="6">
        <v>6.92</v>
      </c>
      <c r="G20" s="7">
        <v>90</v>
      </c>
      <c r="H20" s="7">
        <v>0</v>
      </c>
      <c r="I20" s="8">
        <v>7.92</v>
      </c>
      <c r="J20" s="6">
        <v>9.000000000000341</v>
      </c>
      <c r="K20" s="29">
        <v>0.6513458400000001</v>
      </c>
      <c r="L20" s="29">
        <v>0.28638600000000003</v>
      </c>
      <c r="M20" s="25">
        <v>2.9848</v>
      </c>
      <c r="N20" s="25">
        <v>1.61213</v>
      </c>
      <c r="O20" s="7">
        <f t="shared" si="2"/>
        <v>16.051517881460686</v>
      </c>
      <c r="P20" s="27">
        <v>69</v>
      </c>
      <c r="Q20">
        <v>5.1954</v>
      </c>
      <c r="R20">
        <v>5.1959</v>
      </c>
      <c r="S20" s="16">
        <f t="shared" si="3"/>
        <v>2.4999999999986144</v>
      </c>
      <c r="T20">
        <v>200</v>
      </c>
      <c r="U20">
        <v>4</v>
      </c>
      <c r="V20" s="10">
        <f t="shared" si="0"/>
        <v>0.1827167500206907</v>
      </c>
      <c r="W20">
        <v>50</v>
      </c>
      <c r="X20" s="16">
        <f t="shared" si="1"/>
        <v>1.141979687629317</v>
      </c>
      <c r="Z20">
        <v>1</v>
      </c>
      <c r="AA20" s="16">
        <f t="shared" si="4"/>
        <v>0.23</v>
      </c>
      <c r="AC20">
        <v>5</v>
      </c>
      <c r="AD20" s="16">
        <f t="shared" si="5"/>
        <v>0.5800000000000001</v>
      </c>
      <c r="AM20" s="6">
        <v>0.2</v>
      </c>
      <c r="AN20" s="25">
        <v>10.68</v>
      </c>
    </row>
    <row r="21" spans="1:40" ht="12.75">
      <c r="A21" s="4">
        <v>18</v>
      </c>
      <c r="B21" s="5" t="s">
        <v>35</v>
      </c>
      <c r="C21" s="5" t="s">
        <v>16</v>
      </c>
      <c r="D21" s="4">
        <v>25.7</v>
      </c>
      <c r="E21" s="4">
        <v>1003</v>
      </c>
      <c r="F21" s="6">
        <v>5.4</v>
      </c>
      <c r="G21" s="7">
        <v>67</v>
      </c>
      <c r="H21" s="7">
        <v>0</v>
      </c>
      <c r="I21" s="8">
        <v>8.2</v>
      </c>
      <c r="J21" s="6">
        <v>8.599999999999497</v>
      </c>
      <c r="K21" s="29">
        <v>1.0487772</v>
      </c>
      <c r="L21" s="29">
        <v>3.484363</v>
      </c>
      <c r="M21" s="25">
        <v>17.1626</v>
      </c>
      <c r="N21" s="25">
        <v>4.9604</v>
      </c>
      <c r="O21" s="7">
        <f t="shared" si="2"/>
        <v>6.349223660106596</v>
      </c>
      <c r="P21" s="27">
        <v>58</v>
      </c>
      <c r="Q21">
        <v>5.0046</v>
      </c>
      <c r="R21">
        <v>5.0063</v>
      </c>
      <c r="S21" s="16">
        <f t="shared" si="3"/>
        <v>4.8571428571442254</v>
      </c>
      <c r="T21">
        <v>350</v>
      </c>
      <c r="U21">
        <v>44</v>
      </c>
      <c r="V21" s="10">
        <f t="shared" si="0"/>
        <v>2.0098842502275978</v>
      </c>
      <c r="W21">
        <v>221</v>
      </c>
      <c r="X21" s="16">
        <f t="shared" si="1"/>
        <v>2.884314411040904</v>
      </c>
      <c r="Z21">
        <v>95</v>
      </c>
      <c r="AA21" s="16">
        <f t="shared" si="4"/>
        <v>21.85</v>
      </c>
      <c r="AC21">
        <v>654</v>
      </c>
      <c r="AD21" s="16">
        <f t="shared" si="5"/>
        <v>75.864</v>
      </c>
      <c r="AM21" s="6">
        <v>0.5</v>
      </c>
      <c r="AN21" s="25">
        <v>9.077999999999998</v>
      </c>
    </row>
    <row r="22" spans="1:40" ht="12.75">
      <c r="A22" s="4">
        <v>19</v>
      </c>
      <c r="B22" s="5" t="s">
        <v>36</v>
      </c>
      <c r="C22" s="5" t="s">
        <v>26</v>
      </c>
      <c r="D22" s="4">
        <v>30.9</v>
      </c>
      <c r="E22" s="4">
        <v>3650</v>
      </c>
      <c r="F22" s="6">
        <v>11</v>
      </c>
      <c r="G22" s="7">
        <v>147</v>
      </c>
      <c r="H22" s="7">
        <v>99</v>
      </c>
      <c r="I22" s="8">
        <v>7.63</v>
      </c>
      <c r="J22" s="6">
        <v>50.666666666667005</v>
      </c>
      <c r="K22" s="29">
        <v>4.047912</v>
      </c>
      <c r="L22" s="29">
        <v>0.715965</v>
      </c>
      <c r="M22" s="25">
        <v>3.3045999999999998</v>
      </c>
      <c r="N22" s="25">
        <v>1.86015</v>
      </c>
      <c r="O22" s="7">
        <f t="shared" si="2"/>
        <v>7.213690613367972</v>
      </c>
      <c r="P22" s="27">
        <v>32</v>
      </c>
      <c r="Q22">
        <v>4.9863</v>
      </c>
      <c r="R22">
        <v>4.9939</v>
      </c>
      <c r="S22" s="16">
        <f t="shared" si="3"/>
        <v>19.000000000000128</v>
      </c>
      <c r="T22">
        <v>400</v>
      </c>
      <c r="U22">
        <v>8</v>
      </c>
      <c r="V22" s="10">
        <f t="shared" si="0"/>
        <v>0.3654335000413814</v>
      </c>
      <c r="W22">
        <v>162</v>
      </c>
      <c r="X22" s="16">
        <f t="shared" si="1"/>
        <v>1.8500070939594935</v>
      </c>
      <c r="Z22">
        <v>96</v>
      </c>
      <c r="AA22" s="16">
        <f t="shared" si="4"/>
        <v>22.080000000000002</v>
      </c>
      <c r="AC22">
        <v>203</v>
      </c>
      <c r="AD22" s="16">
        <f t="shared" si="5"/>
        <v>23.548000000000002</v>
      </c>
      <c r="AM22" s="6">
        <v>1.9</v>
      </c>
      <c r="AN22" s="25">
        <v>97.9</v>
      </c>
    </row>
    <row r="23" spans="1:40" ht="12.75">
      <c r="A23" s="4">
        <v>20</v>
      </c>
      <c r="B23" s="5" t="s">
        <v>37</v>
      </c>
      <c r="C23" s="5" t="s">
        <v>20</v>
      </c>
      <c r="D23" s="4">
        <v>30.5</v>
      </c>
      <c r="E23" s="4">
        <v>320</v>
      </c>
      <c r="F23" s="6">
        <v>8.5</v>
      </c>
      <c r="G23" s="7">
        <v>113</v>
      </c>
      <c r="H23" s="7">
        <v>0</v>
      </c>
      <c r="I23" s="8">
        <v>8.28</v>
      </c>
      <c r="J23" s="6">
        <v>8.99999999999975</v>
      </c>
      <c r="K23" s="29">
        <v>0.7789164000000001</v>
      </c>
      <c r="L23" s="29">
        <v>0.238655</v>
      </c>
      <c r="M23" s="25">
        <v>2.5584</v>
      </c>
      <c r="N23" s="25">
        <v>1.48812</v>
      </c>
      <c r="O23" s="7">
        <f t="shared" si="2"/>
        <v>16.95552156879177</v>
      </c>
      <c r="P23" s="27">
        <v>120</v>
      </c>
      <c r="Q23">
        <v>5.0048</v>
      </c>
      <c r="R23">
        <v>5.0101</v>
      </c>
      <c r="S23" s="16">
        <f t="shared" si="3"/>
        <v>10.600000000000165</v>
      </c>
      <c r="T23">
        <v>500</v>
      </c>
      <c r="U23">
        <v>4</v>
      </c>
      <c r="V23" s="10">
        <f t="shared" si="0"/>
        <v>0.1827167500206907</v>
      </c>
      <c r="W23">
        <v>155</v>
      </c>
      <c r="X23" s="16">
        <f t="shared" si="1"/>
        <v>1.416054812660353</v>
      </c>
      <c r="Z23">
        <v>45</v>
      </c>
      <c r="AA23" s="16">
        <f t="shared" si="4"/>
        <v>10.35</v>
      </c>
      <c r="AC23">
        <v>255</v>
      </c>
      <c r="AD23" s="16">
        <f t="shared" si="5"/>
        <v>29.580000000000002</v>
      </c>
      <c r="AM23" s="6">
        <v>0.2</v>
      </c>
      <c r="AN23" s="25">
        <v>11.747999999999998</v>
      </c>
    </row>
    <row r="24" spans="1:40" ht="12.75">
      <c r="A24" s="4">
        <v>21</v>
      </c>
      <c r="B24" s="5" t="s">
        <v>38</v>
      </c>
      <c r="C24" s="5" t="s">
        <v>16</v>
      </c>
      <c r="D24" s="4">
        <v>20.2</v>
      </c>
      <c r="E24" s="4">
        <v>321</v>
      </c>
      <c r="F24" s="6">
        <v>4.34</v>
      </c>
      <c r="G24" s="7">
        <v>48</v>
      </c>
      <c r="H24" s="7">
        <v>33</v>
      </c>
      <c r="I24" s="8">
        <v>7.05</v>
      </c>
      <c r="J24" s="6">
        <v>8.800000000000807</v>
      </c>
      <c r="K24" s="29">
        <v>1.13341536</v>
      </c>
      <c r="L24" s="29">
        <v>0.28638600000000003</v>
      </c>
      <c r="M24" s="25">
        <v>10.5534</v>
      </c>
      <c r="N24" s="25">
        <v>3.84431</v>
      </c>
      <c r="O24" s="7">
        <f t="shared" si="2"/>
        <v>50.273791316614634</v>
      </c>
      <c r="P24" s="27">
        <v>120</v>
      </c>
      <c r="Q24">
        <v>4.9132</v>
      </c>
      <c r="R24">
        <v>4.9153</v>
      </c>
      <c r="S24" s="16">
        <f t="shared" si="3"/>
        <v>4.20000000000087</v>
      </c>
      <c r="T24">
        <v>500</v>
      </c>
      <c r="U24">
        <v>3</v>
      </c>
      <c r="V24" s="10">
        <f t="shared" si="0"/>
        <v>0.13703756251551802</v>
      </c>
      <c r="W24">
        <v>118</v>
      </c>
      <c r="X24" s="16">
        <f t="shared" si="1"/>
        <v>1.078028825122075</v>
      </c>
      <c r="Z24">
        <v>78</v>
      </c>
      <c r="AA24" s="16">
        <f t="shared" si="4"/>
        <v>17.94</v>
      </c>
      <c r="AC24">
        <v>24</v>
      </c>
      <c r="AD24" s="16">
        <f t="shared" si="5"/>
        <v>2.7840000000000003</v>
      </c>
      <c r="AM24" s="6">
        <v>0.2</v>
      </c>
      <c r="AN24" s="25">
        <v>2.1360000000000094</v>
      </c>
    </row>
    <row r="25" spans="1:40" ht="12.75">
      <c r="A25" s="4">
        <v>22</v>
      </c>
      <c r="B25" s="5" t="s">
        <v>39</v>
      </c>
      <c r="C25" s="5" t="s">
        <v>16</v>
      </c>
      <c r="D25" s="4">
        <v>20.7</v>
      </c>
      <c r="E25" s="4">
        <v>469</v>
      </c>
      <c r="F25" s="6">
        <v>7.02</v>
      </c>
      <c r="G25" s="7">
        <v>78</v>
      </c>
      <c r="H25" s="7">
        <v>198</v>
      </c>
      <c r="I25" s="8">
        <v>7.56</v>
      </c>
      <c r="J25" s="6">
        <v>7.400000000000517</v>
      </c>
      <c r="K25" s="29">
        <v>0.64030608</v>
      </c>
      <c r="L25" s="29">
        <v>0.47731</v>
      </c>
      <c r="M25" s="25">
        <v>48.3964</v>
      </c>
      <c r="N25" s="25">
        <v>15.00521</v>
      </c>
      <c r="O25" s="7">
        <f t="shared" si="2"/>
        <v>132.83109509543064</v>
      </c>
      <c r="P25" s="27">
        <v>112</v>
      </c>
      <c r="Q25">
        <v>5.1927</v>
      </c>
      <c r="R25">
        <v>5.1942</v>
      </c>
      <c r="S25" s="16">
        <f t="shared" si="3"/>
        <v>3.0000000000001137</v>
      </c>
      <c r="T25">
        <v>500</v>
      </c>
      <c r="U25">
        <v>3</v>
      </c>
      <c r="V25" s="10">
        <f t="shared" si="0"/>
        <v>0.13703756251551802</v>
      </c>
      <c r="W25">
        <v>73</v>
      </c>
      <c r="X25" s="16">
        <f t="shared" si="1"/>
        <v>0.666916137575521</v>
      </c>
      <c r="Z25">
        <v>275</v>
      </c>
      <c r="AA25" s="16">
        <f t="shared" si="4"/>
        <v>63.25</v>
      </c>
      <c r="AC25">
        <v>68</v>
      </c>
      <c r="AD25" s="16">
        <f t="shared" si="5"/>
        <v>7.888000000000001</v>
      </c>
      <c r="AM25" s="6">
        <v>0.2</v>
      </c>
      <c r="AN25" s="25">
        <v>1.068000000000001</v>
      </c>
    </row>
    <row r="26" spans="1:81" ht="12.75">
      <c r="A26" s="4">
        <v>23</v>
      </c>
      <c r="B26" s="5" t="s">
        <v>36</v>
      </c>
      <c r="C26" s="5" t="s">
        <v>26</v>
      </c>
      <c r="D26" s="4">
        <v>31.1</v>
      </c>
      <c r="E26" s="4">
        <v>3760</v>
      </c>
      <c r="F26" s="6">
        <v>8.94</v>
      </c>
      <c r="G26" s="7">
        <v>121</v>
      </c>
      <c r="H26" s="7">
        <v>0</v>
      </c>
      <c r="I26" s="8">
        <v>7.7</v>
      </c>
      <c r="J26" s="6">
        <v>49.33333333333678</v>
      </c>
      <c r="K26" s="29">
        <v>3.8884488000000004</v>
      </c>
      <c r="L26" s="29">
        <v>0.620503</v>
      </c>
      <c r="M26" s="25">
        <v>4.0508</v>
      </c>
      <c r="N26" s="25">
        <v>1.86015</v>
      </c>
      <c r="O26" s="7">
        <f t="shared" si="2"/>
        <v>9.526061920732051</v>
      </c>
      <c r="P26" s="27">
        <v>19</v>
      </c>
      <c r="Q26">
        <v>5.1749</v>
      </c>
      <c r="R26">
        <v>5.1778</v>
      </c>
      <c r="S26" s="16">
        <f t="shared" si="3"/>
        <v>8.285714285715276</v>
      </c>
      <c r="T26">
        <v>350</v>
      </c>
      <c r="U26">
        <v>6</v>
      </c>
      <c r="V26" s="10">
        <f t="shared" si="0"/>
        <v>0.27407512503103604</v>
      </c>
      <c r="W26">
        <v>144</v>
      </c>
      <c r="X26" s="16">
        <f t="shared" si="1"/>
        <v>1.8793722859271043</v>
      </c>
      <c r="Z26">
        <v>27</v>
      </c>
      <c r="AA26" s="16">
        <f t="shared" si="4"/>
        <v>6.21</v>
      </c>
      <c r="AC26">
        <v>33</v>
      </c>
      <c r="AD26" s="16">
        <f t="shared" si="5"/>
        <v>3.8280000000000003</v>
      </c>
      <c r="AM26" s="6">
        <v>2</v>
      </c>
      <c r="AN26" s="25">
        <v>81.88</v>
      </c>
      <c r="BF26" s="11"/>
      <c r="BG26" s="11"/>
      <c r="BH26" s="31"/>
      <c r="BI26" s="11"/>
      <c r="BJ26" s="11"/>
      <c r="BK26" s="32"/>
      <c r="BL26" s="11"/>
      <c r="BM26" s="31"/>
      <c r="BN26" s="11"/>
      <c r="BO26" s="11"/>
      <c r="BP26" s="31"/>
      <c r="BQ26" s="11"/>
      <c r="BR26" s="11"/>
      <c r="BS26" s="31"/>
      <c r="BT26" s="11"/>
      <c r="BU26" s="11"/>
      <c r="BV26" s="11"/>
      <c r="BW26" s="11"/>
      <c r="BX26" s="11"/>
      <c r="BY26" s="11"/>
      <c r="BZ26" s="11"/>
      <c r="CA26" s="11"/>
      <c r="CB26" s="6">
        <v>0.8</v>
      </c>
      <c r="CC26" s="6">
        <v>1.570588235294119</v>
      </c>
    </row>
    <row r="27" spans="1:40" ht="12.75">
      <c r="A27" s="4">
        <v>24</v>
      </c>
      <c r="B27" s="5" t="s">
        <v>99</v>
      </c>
      <c r="C27" s="5" t="s">
        <v>16</v>
      </c>
      <c r="D27" s="4">
        <v>27.3</v>
      </c>
      <c r="E27" s="4">
        <v>1616</v>
      </c>
      <c r="F27" s="6">
        <v>6.61</v>
      </c>
      <c r="G27" s="7">
        <v>84</v>
      </c>
      <c r="H27" s="7">
        <v>33</v>
      </c>
      <c r="I27" s="8">
        <v>8.33</v>
      </c>
      <c r="J27" s="33">
        <v>5.60000000000116</v>
      </c>
      <c r="K27" s="8">
        <v>0.19503576</v>
      </c>
      <c r="L27" s="8">
        <v>5.298141</v>
      </c>
      <c r="M27" s="7">
        <v>17.9088</v>
      </c>
      <c r="N27" s="6">
        <v>3.84431</v>
      </c>
      <c r="O27" s="7">
        <f>+(M27+N27)/L27</f>
        <v>4.1058005062530425</v>
      </c>
      <c r="P27" s="7">
        <v>120</v>
      </c>
      <c r="AN27" s="6">
        <v>1.6</v>
      </c>
    </row>
    <row r="28" spans="1:40" ht="12.75">
      <c r="A28" s="4">
        <v>25</v>
      </c>
      <c r="B28" s="5" t="s">
        <v>90</v>
      </c>
      <c r="C28" s="5" t="s">
        <v>20</v>
      </c>
      <c r="D28" s="4">
        <v>28.9</v>
      </c>
      <c r="E28" s="4">
        <v>110</v>
      </c>
      <c r="F28" s="6">
        <v>7.39</v>
      </c>
      <c r="G28" s="7">
        <v>96</v>
      </c>
      <c r="H28" s="7">
        <v>0</v>
      </c>
      <c r="I28" s="8">
        <v>7.7</v>
      </c>
      <c r="J28" s="6">
        <v>12.000000000000158</v>
      </c>
      <c r="K28" s="8">
        <v>1.0917096</v>
      </c>
      <c r="L28" s="8">
        <v>0.238655</v>
      </c>
      <c r="M28" s="7">
        <v>3.7310000000000003</v>
      </c>
      <c r="N28" s="6">
        <v>4.216340000000001</v>
      </c>
      <c r="O28" s="7">
        <f>+(M28+N28)/L28</f>
        <v>33.30053843414134</v>
      </c>
      <c r="P28" s="7">
        <v>52</v>
      </c>
      <c r="Q28" s="11"/>
      <c r="R28" s="11"/>
      <c r="S28" s="31"/>
      <c r="T28" s="11"/>
      <c r="U28" s="11"/>
      <c r="V28" s="32"/>
      <c r="W28" s="11"/>
      <c r="X28" s="31"/>
      <c r="Y28" s="11"/>
      <c r="Z28" s="11"/>
      <c r="AA28" s="31"/>
      <c r="AB28" s="11"/>
      <c r="AC28" s="11"/>
      <c r="AD28" s="31"/>
      <c r="AE28" s="11"/>
      <c r="AF28" s="11"/>
      <c r="AG28" s="11"/>
      <c r="AH28" s="11"/>
      <c r="AI28" s="11"/>
      <c r="AJ28" s="11"/>
      <c r="AK28" s="11"/>
      <c r="AL28" s="11"/>
      <c r="AM28" s="6">
        <v>0.1</v>
      </c>
      <c r="AN28" s="6">
        <v>54.735</v>
      </c>
    </row>
    <row r="29" spans="1:40" ht="12.75">
      <c r="A29" s="11"/>
      <c r="C29" s="17" t="s">
        <v>97</v>
      </c>
      <c r="D29" s="18">
        <f>AVERAGE(D4:D5)</f>
        <v>18.6</v>
      </c>
      <c r="E29" s="19">
        <f>AVERAGE(E4:E6)</f>
        <v>533.3333333333334</v>
      </c>
      <c r="F29" s="18">
        <f>AVERAGE(F4:F28)</f>
        <v>7.2</v>
      </c>
      <c r="G29" s="19">
        <f>AVERAGE(G4:G28)</f>
        <v>90.12</v>
      </c>
      <c r="H29" s="19">
        <f>AVERAGE(H4:H28)</f>
        <v>40.92</v>
      </c>
      <c r="I29" s="20">
        <f>AVERAGE(I4:I28)</f>
        <v>7.734799999999998</v>
      </c>
      <c r="J29" s="18">
        <f aca="true" t="shared" si="6" ref="J29:O29">AVERAGE(J4:J26)</f>
        <v>19.693374741200852</v>
      </c>
      <c r="K29" s="18">
        <f t="shared" si="6"/>
        <v>1.5263820551552796</v>
      </c>
      <c r="L29" s="20">
        <f t="shared" si="6"/>
        <v>0.9753726086956523</v>
      </c>
      <c r="M29" s="18">
        <f>AVERAGE(M4:M26)</f>
        <v>16.147582608695654</v>
      </c>
      <c r="N29" s="18">
        <f>AVERAGE(N4:N26)</f>
        <v>11.414311739130437</v>
      </c>
      <c r="O29" s="19">
        <f t="shared" si="6"/>
        <v>33.37912122866739</v>
      </c>
      <c r="P29" s="19">
        <f>AVERAGE(P4:P26)</f>
        <v>80.08695652173913</v>
      </c>
      <c r="Q29" s="1"/>
      <c r="R29" s="1"/>
      <c r="S29" s="1"/>
      <c r="T29" s="1"/>
      <c r="U29" s="1">
        <v>0</v>
      </c>
      <c r="V29" s="1">
        <v>0</v>
      </c>
      <c r="W29" s="1"/>
      <c r="X29" s="1" t="s">
        <v>55</v>
      </c>
      <c r="Y29" s="1"/>
      <c r="Z29" s="1">
        <v>0</v>
      </c>
      <c r="AA29" s="1">
        <v>0</v>
      </c>
      <c r="AB29" s="1"/>
      <c r="AC29" s="1">
        <v>0</v>
      </c>
      <c r="AD29" s="1">
        <v>0</v>
      </c>
      <c r="AE29" s="1"/>
      <c r="AF29" s="1"/>
      <c r="AG29" s="1"/>
      <c r="AH29" s="1"/>
      <c r="AI29" s="1"/>
      <c r="AJ29" s="1"/>
      <c r="AK29" s="1"/>
      <c r="AL29" s="1"/>
      <c r="AM29" s="18">
        <f>AVERAGE(AM4:AM26)</f>
        <v>0.8130434782608694</v>
      </c>
      <c r="AN29" s="18">
        <f>AVERAGE(AN4:AN26)</f>
        <v>21.356130434782607</v>
      </c>
    </row>
    <row r="30" spans="1:40" ht="13.5" thickBot="1">
      <c r="A30" s="11"/>
      <c r="C30" s="17" t="s">
        <v>40</v>
      </c>
      <c r="D30" s="18">
        <f aca="true" t="shared" si="7" ref="D30:O30">AVERAGE(D4,D5,D6,D9,D10,D18,D21,D24,D25)</f>
        <v>20.43333333333333</v>
      </c>
      <c r="E30" s="19">
        <f t="shared" si="7"/>
        <v>597.7777777777778</v>
      </c>
      <c r="F30" s="18">
        <f t="shared" si="7"/>
        <v>5.942222222222221</v>
      </c>
      <c r="G30" s="19">
        <f t="shared" si="7"/>
        <v>66.55555555555556</v>
      </c>
      <c r="H30" s="19">
        <f t="shared" si="7"/>
        <v>73.33333333333333</v>
      </c>
      <c r="I30" s="20">
        <f t="shared" si="7"/>
        <v>7.533333333333333</v>
      </c>
      <c r="J30" s="18">
        <f t="shared" si="7"/>
        <v>6.977777777777996</v>
      </c>
      <c r="K30" s="18">
        <f t="shared" si="7"/>
        <v>0.82675536</v>
      </c>
      <c r="L30" s="20">
        <f t="shared" si="7"/>
        <v>1.2622197777777777</v>
      </c>
      <c r="M30" s="18">
        <f>AVERAGE(M4,M5,M6,M9,M10,M18,M21,M24,M25)</f>
        <v>35.59255555555555</v>
      </c>
      <c r="N30" s="18">
        <f>AVERAGE(N4,N5,N6,N9,N10,N18,N21,N24,N25)</f>
        <v>25.28426111111111</v>
      </c>
      <c r="O30" s="19">
        <f t="shared" si="7"/>
        <v>67.3498230838016</v>
      </c>
      <c r="P30" s="19">
        <f>AVERAGE(P4,P5,P6,P9,P10,P18,P21,P24,P25)</f>
        <v>107.44444444444444</v>
      </c>
      <c r="Q30" s="1"/>
      <c r="R30" s="1"/>
      <c r="S30" s="1"/>
      <c r="T30" s="1"/>
      <c r="U30" s="1">
        <v>1</v>
      </c>
      <c r="V30" s="1">
        <v>30</v>
      </c>
      <c r="W30" s="1"/>
      <c r="X30" s="1" t="s">
        <v>80</v>
      </c>
      <c r="Y30" s="1"/>
      <c r="Z30" s="1">
        <v>14</v>
      </c>
      <c r="AA30" s="1">
        <v>2</v>
      </c>
      <c r="AB30" s="1"/>
      <c r="AC30" s="1">
        <v>9</v>
      </c>
      <c r="AD30" s="1">
        <v>1</v>
      </c>
      <c r="AE30" s="1"/>
      <c r="AF30" s="1"/>
      <c r="AG30" s="1"/>
      <c r="AH30" s="1"/>
      <c r="AI30" s="1"/>
      <c r="AJ30" s="1"/>
      <c r="AK30" s="1"/>
      <c r="AL30" s="1"/>
      <c r="AM30" s="18">
        <f>AVERAGE(AM4,AM5,AM6,AM9,AM10,AM18,AM21,AM24,AM25)</f>
        <v>0.2777777777777778</v>
      </c>
      <c r="AN30" s="18">
        <f>AVERAGE(AN4,AN5,AN6,AN9,AN10,AN18,AN21,AN24,AN25)</f>
        <v>1.8986666666666676</v>
      </c>
    </row>
    <row r="31" spans="1:40" ht="12.75">
      <c r="A31" s="11"/>
      <c r="B31" s="11"/>
      <c r="C31" s="17" t="s">
        <v>41</v>
      </c>
      <c r="D31" s="18">
        <f aca="true" t="shared" si="8" ref="D31:O31">AVERAGE(D7,D8,D11,D14,D15,D19,D20,D23)</f>
        <v>28.487499999999997</v>
      </c>
      <c r="E31" s="19">
        <f t="shared" si="8"/>
        <v>340.75</v>
      </c>
      <c r="F31" s="18">
        <f t="shared" si="8"/>
        <v>7.643750000000001</v>
      </c>
      <c r="G31" s="19">
        <f t="shared" si="8"/>
        <v>98.375</v>
      </c>
      <c r="H31" s="19">
        <f t="shared" si="8"/>
        <v>8.25</v>
      </c>
      <c r="I31" s="20">
        <f t="shared" si="8"/>
        <v>8.053749999999999</v>
      </c>
      <c r="J31" s="18">
        <f t="shared" si="8"/>
        <v>9.872619047618844</v>
      </c>
      <c r="K31" s="18">
        <f t="shared" si="8"/>
        <v>0.8133061285714288</v>
      </c>
      <c r="L31" s="20">
        <f t="shared" si="8"/>
        <v>0.46537725</v>
      </c>
      <c r="M31" s="18">
        <f>AVERAGE(M7,M8,M11,M14,M15,M19,M20,M23)</f>
        <v>3.198</v>
      </c>
      <c r="N31" s="18">
        <f>AVERAGE(N7,N8,N11,N14,N15,N19,N20,N23)</f>
        <v>2.92973625</v>
      </c>
      <c r="O31" s="19">
        <f t="shared" si="8"/>
        <v>15.136324071552224</v>
      </c>
      <c r="P31" s="19">
        <f>AVERAGE(P7,P8,P11,P14,P15,P19,P20,P23)</f>
        <v>89.75</v>
      </c>
      <c r="Q31" s="1"/>
      <c r="R31" s="1"/>
      <c r="S31" s="1"/>
      <c r="T31" s="1"/>
      <c r="U31" s="1">
        <v>2</v>
      </c>
      <c r="V31" s="1">
        <v>56</v>
      </c>
      <c r="W31" s="1"/>
      <c r="X31" s="34" t="s">
        <v>56</v>
      </c>
      <c r="Y31" s="34"/>
      <c r="Z31" s="1">
        <v>53</v>
      </c>
      <c r="AA31" s="1">
        <v>5</v>
      </c>
      <c r="AB31" s="1"/>
      <c r="AC31" s="1">
        <v>12</v>
      </c>
      <c r="AD31" s="1">
        <v>2</v>
      </c>
      <c r="AE31" s="1"/>
      <c r="AF31" s="1"/>
      <c r="AG31" s="1"/>
      <c r="AH31" s="1"/>
      <c r="AI31" s="1"/>
      <c r="AJ31" s="1"/>
      <c r="AK31" s="1"/>
      <c r="AL31" s="1"/>
      <c r="AM31" s="18">
        <f>AVERAGE(AM7,AM8,AM11,AM14,AM15,AM19,AM20,AM23)</f>
        <v>0.1625</v>
      </c>
      <c r="AN31" s="18">
        <f>AVERAGE(AN7,AN8,AN11,AN14,AN15,AN19,AN20,AN23)</f>
        <v>13.539125000000002</v>
      </c>
    </row>
    <row r="32" spans="1:40" ht="12.75">
      <c r="A32" s="11"/>
      <c r="B32" s="11"/>
      <c r="C32" s="17" t="s">
        <v>42</v>
      </c>
      <c r="D32" s="18">
        <f aca="true" t="shared" si="9" ref="D32:O32">AVERAGE(D12,D13,D16,D17,D22,D26)</f>
        <v>30.63333333333333</v>
      </c>
      <c r="E32" s="19">
        <f t="shared" si="9"/>
        <v>4621.666666666667</v>
      </c>
      <c r="F32" s="18">
        <f t="shared" si="9"/>
        <v>8.561666666666666</v>
      </c>
      <c r="G32" s="19">
        <f t="shared" si="9"/>
        <v>114.5</v>
      </c>
      <c r="H32" s="19">
        <f t="shared" si="9"/>
        <v>44</v>
      </c>
      <c r="I32" s="20">
        <f t="shared" si="9"/>
        <v>7.518333333333334</v>
      </c>
      <c r="J32" s="18">
        <f t="shared" si="9"/>
        <v>51.861111111111136</v>
      </c>
      <c r="K32" s="18">
        <f t="shared" si="9"/>
        <v>3.52659</v>
      </c>
      <c r="L32" s="20">
        <f t="shared" si="9"/>
        <v>1.2250956666666666</v>
      </c>
      <c r="M32" s="18">
        <f>AVERAGE(M12,M13,M16,M17,M22,M26)</f>
        <v>4.2462333333333335</v>
      </c>
      <c r="N32" s="18">
        <f>AVERAGE(N12,N13,N16,N17,N22,N26)</f>
        <v>1.922155</v>
      </c>
      <c r="O32" s="19">
        <f t="shared" si="9"/>
        <v>6.74679798878631</v>
      </c>
      <c r="P32" s="19">
        <f>AVERAGE(P12,P13,P16,P17,P22,P26)</f>
        <v>26.166666666666668</v>
      </c>
      <c r="Q32" s="1"/>
      <c r="R32" s="1"/>
      <c r="S32" s="1"/>
      <c r="T32" s="1"/>
      <c r="U32" s="1">
        <v>5</v>
      </c>
      <c r="V32" s="1">
        <v>132</v>
      </c>
      <c r="W32" s="1"/>
      <c r="X32" s="35" t="s">
        <v>57</v>
      </c>
      <c r="Y32" s="35">
        <v>0.9941125880736013</v>
      </c>
      <c r="Z32" s="35">
        <v>43</v>
      </c>
      <c r="AA32" s="35">
        <v>10</v>
      </c>
      <c r="AB32" s="1"/>
      <c r="AC32" s="1">
        <v>42</v>
      </c>
      <c r="AD32" s="1">
        <v>5</v>
      </c>
      <c r="AE32" s="1"/>
      <c r="AF32" s="1"/>
      <c r="AG32" s="1"/>
      <c r="AH32" s="1"/>
      <c r="AI32" s="1"/>
      <c r="AJ32" s="1"/>
      <c r="AK32" s="1"/>
      <c r="AL32" s="1"/>
      <c r="AM32" s="18">
        <f>AVERAGE(AM12,AM13,AM16,AM17,AM22,AM26)</f>
        <v>2.4833333333333334</v>
      </c>
      <c r="AN32" s="18">
        <f>AVERAGE(AN12,AN13,AN16,AN17,AN22,AN26)</f>
        <v>60.965</v>
      </c>
    </row>
    <row r="33" spans="21:30" ht="12.75">
      <c r="U33">
        <v>10</v>
      </c>
      <c r="V33">
        <v>223</v>
      </c>
      <c r="X33" s="12" t="s">
        <v>58</v>
      </c>
      <c r="Y33" s="12">
        <v>0.9882598377663936</v>
      </c>
      <c r="Z33" s="12">
        <v>273</v>
      </c>
      <c r="AA33" s="12">
        <v>50</v>
      </c>
      <c r="AC33">
        <v>82</v>
      </c>
      <c r="AD33">
        <v>10</v>
      </c>
    </row>
    <row r="34" spans="2:30" ht="12.75">
      <c r="B34" s="5" t="s">
        <v>43</v>
      </c>
      <c r="C34" s="5"/>
      <c r="D34" s="5"/>
      <c r="F34" s="5"/>
      <c r="G34" s="5"/>
      <c r="I34" s="9"/>
      <c r="O34" s="10"/>
      <c r="U34">
        <v>15</v>
      </c>
      <c r="V34">
        <v>313</v>
      </c>
      <c r="X34" s="12" t="s">
        <v>59</v>
      </c>
      <c r="Y34" s="12">
        <v>0.7882598377663935</v>
      </c>
      <c r="Z34" s="12">
        <v>392</v>
      </c>
      <c r="AA34" s="12">
        <v>100</v>
      </c>
      <c r="AC34">
        <v>175</v>
      </c>
      <c r="AD34">
        <v>20</v>
      </c>
    </row>
    <row r="35" spans="2:25" ht="12.75">
      <c r="B35" s="5" t="s">
        <v>44</v>
      </c>
      <c r="C35" s="5"/>
      <c r="D35" s="5"/>
      <c r="F35" s="5"/>
      <c r="G35" s="5"/>
      <c r="H35" s="5"/>
      <c r="I35" s="5"/>
      <c r="O35" s="10"/>
      <c r="X35" s="12" t="s">
        <v>60</v>
      </c>
      <c r="Y35" s="12">
        <v>0.6382661118265188</v>
      </c>
    </row>
    <row r="36" spans="2:25" ht="13.5" thickBot="1">
      <c r="B36" s="5" t="s">
        <v>45</v>
      </c>
      <c r="C36" s="5"/>
      <c r="D36" s="5"/>
      <c r="F36" s="5"/>
      <c r="G36" s="5"/>
      <c r="H36" s="5"/>
      <c r="I36" s="5"/>
      <c r="O36" s="10"/>
      <c r="X36" s="13" t="s">
        <v>61</v>
      </c>
      <c r="Y36" s="13">
        <v>6</v>
      </c>
    </row>
    <row r="37" spans="2:15" ht="12.75">
      <c r="B37" s="5" t="s">
        <v>46</v>
      </c>
      <c r="C37" s="5"/>
      <c r="D37" s="5"/>
      <c r="F37" s="5"/>
      <c r="G37" s="5"/>
      <c r="H37" s="5"/>
      <c r="I37" s="5"/>
      <c r="O37" s="10"/>
    </row>
    <row r="38" spans="2:24" ht="13.5" thickBot="1">
      <c r="B38" s="5" t="s">
        <v>47</v>
      </c>
      <c r="C38" s="5"/>
      <c r="D38" s="5"/>
      <c r="F38" s="5"/>
      <c r="G38" s="5"/>
      <c r="H38" s="5"/>
      <c r="I38" s="5"/>
      <c r="O38" s="10"/>
      <c r="X38" t="s">
        <v>62</v>
      </c>
    </row>
    <row r="39" spans="2:29" ht="12.75">
      <c r="B39" s="5" t="s">
        <v>48</v>
      </c>
      <c r="C39" s="5"/>
      <c r="D39" s="5"/>
      <c r="F39" s="5" t="s">
        <v>53</v>
      </c>
      <c r="G39" s="5"/>
      <c r="H39" s="5"/>
      <c r="I39" s="5"/>
      <c r="O39" s="10"/>
      <c r="X39" s="14"/>
      <c r="Y39" s="14" t="s">
        <v>67</v>
      </c>
      <c r="Z39" s="14" t="s">
        <v>68</v>
      </c>
      <c r="AA39" s="14" t="s">
        <v>69</v>
      </c>
      <c r="AB39" s="14" t="s">
        <v>70</v>
      </c>
      <c r="AC39" s="14" t="s">
        <v>71</v>
      </c>
    </row>
    <row r="40" spans="2:29" ht="12.75">
      <c r="B40" s="5" t="s">
        <v>49</v>
      </c>
      <c r="C40" s="5"/>
      <c r="D40" s="5"/>
      <c r="F40" s="5" t="s">
        <v>89</v>
      </c>
      <c r="H40" s="5"/>
      <c r="I40" s="5"/>
      <c r="O40" s="10"/>
      <c r="X40" s="12" t="s">
        <v>63</v>
      </c>
      <c r="Y40" s="12">
        <v>1</v>
      </c>
      <c r="Z40" s="12">
        <v>171.4630818524693</v>
      </c>
      <c r="AA40" s="12">
        <v>171.4630818524693</v>
      </c>
      <c r="AB40" s="12">
        <v>420.8884928938561</v>
      </c>
      <c r="AC40" s="12">
        <v>3.334028189549213E-05</v>
      </c>
    </row>
    <row r="41" spans="2:29" ht="12.75">
      <c r="B41" s="5" t="s">
        <v>50</v>
      </c>
      <c r="C41" s="5"/>
      <c r="D41" s="5"/>
      <c r="F41" s="5" t="s">
        <v>100</v>
      </c>
      <c r="X41" s="12" t="s">
        <v>64</v>
      </c>
      <c r="Y41" s="12">
        <v>5</v>
      </c>
      <c r="Z41" s="12">
        <v>2.0369181475307117</v>
      </c>
      <c r="AA41" s="12">
        <v>0.4073836295061423</v>
      </c>
      <c r="AB41" s="12"/>
      <c r="AC41" s="12"/>
    </row>
    <row r="42" spans="2:29" ht="13.5" thickBot="1">
      <c r="B42" s="5" t="s">
        <v>51</v>
      </c>
      <c r="C42" s="5"/>
      <c r="D42" s="5"/>
      <c r="X42" s="13" t="s">
        <v>65</v>
      </c>
      <c r="Y42" s="13">
        <v>6</v>
      </c>
      <c r="Z42" s="13">
        <v>173.5</v>
      </c>
      <c r="AA42" s="13"/>
      <c r="AB42" s="13"/>
      <c r="AC42" s="13"/>
    </row>
    <row r="43" spans="2:4" ht="13.5" thickBot="1">
      <c r="B43" s="5" t="s">
        <v>52</v>
      </c>
      <c r="C43" s="5"/>
      <c r="D43" s="5"/>
    </row>
    <row r="44" spans="2:32" ht="12.75">
      <c r="B44" s="5"/>
      <c r="C44" s="5"/>
      <c r="D44" s="5"/>
      <c r="X44" s="14"/>
      <c r="Y44" s="14" t="s">
        <v>72</v>
      </c>
      <c r="Z44" s="14" t="s">
        <v>60</v>
      </c>
      <c r="AA44" s="14" t="s">
        <v>73</v>
      </c>
      <c r="AB44" s="14" t="s">
        <v>74</v>
      </c>
      <c r="AC44" s="14" t="s">
        <v>75</v>
      </c>
      <c r="AD44" s="14" t="s">
        <v>76</v>
      </c>
      <c r="AE44" s="14" t="s">
        <v>77</v>
      </c>
      <c r="AF44" s="14" t="s">
        <v>78</v>
      </c>
    </row>
    <row r="45" spans="2:32" ht="12.75">
      <c r="B45" s="5"/>
      <c r="X45" s="12" t="s">
        <v>66</v>
      </c>
      <c r="Y45" s="12">
        <v>0</v>
      </c>
      <c r="Z45" s="12" t="e">
        <v>#N/A</v>
      </c>
      <c r="AA45" s="12" t="e">
        <v>#N/A</v>
      </c>
      <c r="AB45" s="12" t="e">
        <v>#N/A</v>
      </c>
      <c r="AC45" s="12" t="e">
        <v>#N/A</v>
      </c>
      <c r="AD45" s="12" t="e">
        <v>#N/A</v>
      </c>
      <c r="AE45" s="12" t="e">
        <v>#N/A</v>
      </c>
      <c r="AF45" s="12" t="e">
        <v>#N/A</v>
      </c>
    </row>
    <row r="46" spans="24:32" ht="13.5" thickBot="1">
      <c r="X46" s="13" t="s">
        <v>79</v>
      </c>
      <c r="Y46" s="13">
        <v>0.04567918750517268</v>
      </c>
      <c r="Z46" s="13">
        <v>0.0015518706362612933</v>
      </c>
      <c r="AA46" s="13">
        <v>29.434919662647403</v>
      </c>
      <c r="AB46" s="13">
        <v>8.484650306990078E-07</v>
      </c>
      <c r="AC46" s="13">
        <v>0.04168998355488051</v>
      </c>
      <c r="AD46" s="13">
        <v>0.049668391455464846</v>
      </c>
      <c r="AE46" s="13">
        <v>0.04168998355488051</v>
      </c>
      <c r="AF46" s="13">
        <v>0.049668391455464846</v>
      </c>
    </row>
    <row r="49" ht="12.75">
      <c r="X49" t="s">
        <v>55</v>
      </c>
    </row>
    <row r="50" ht="13.5" thickBot="1"/>
    <row r="51" spans="24:25" ht="12.75">
      <c r="X51" s="15" t="s">
        <v>56</v>
      </c>
      <c r="Y51" s="15"/>
    </row>
    <row r="52" spans="24:25" ht="12.75">
      <c r="X52" s="12" t="s">
        <v>57</v>
      </c>
      <c r="Y52" s="12">
        <v>0.9801558469027588</v>
      </c>
    </row>
    <row r="53" spans="24:25" ht="12.75">
      <c r="X53" s="12" t="s">
        <v>58</v>
      </c>
      <c r="Y53" s="12">
        <v>0.9607054842176644</v>
      </c>
    </row>
    <row r="54" spans="24:25" ht="12.75">
      <c r="X54" s="12" t="s">
        <v>59</v>
      </c>
      <c r="Y54" s="12">
        <v>0.7607054842176645</v>
      </c>
    </row>
    <row r="55" spans="24:25" ht="12.75">
      <c r="X55" s="12" t="s">
        <v>60</v>
      </c>
      <c r="Y55" s="12">
        <v>7.9196335947170695</v>
      </c>
    </row>
    <row r="56" spans="24:25" ht="13.5" thickBot="1">
      <c r="X56" s="13" t="s">
        <v>61</v>
      </c>
      <c r="Y56" s="13">
        <v>6</v>
      </c>
    </row>
    <row r="58" ht="13.5" thickBot="1">
      <c r="X58" t="s">
        <v>62</v>
      </c>
    </row>
    <row r="59" spans="24:29" ht="12.75">
      <c r="X59" s="14"/>
      <c r="Y59" s="14" t="s">
        <v>67</v>
      </c>
      <c r="Z59" s="14" t="s">
        <v>68</v>
      </c>
      <c r="AA59" s="14" t="s">
        <v>69</v>
      </c>
      <c r="AB59" s="14" t="s">
        <v>70</v>
      </c>
      <c r="AC59" s="14" t="s">
        <v>71</v>
      </c>
    </row>
    <row r="60" spans="24:29" ht="12.75">
      <c r="X60" s="12" t="s">
        <v>63</v>
      </c>
      <c r="Y60" s="12">
        <v>1</v>
      </c>
      <c r="Z60" s="12">
        <v>7667.2303519604775</v>
      </c>
      <c r="AA60" s="12">
        <v>7667.2303519604775</v>
      </c>
      <c r="AB60" s="12">
        <v>122.24421972003796</v>
      </c>
      <c r="AC60" s="12">
        <v>0.0003805166346886361</v>
      </c>
    </row>
    <row r="61" spans="24:29" ht="12.75">
      <c r="X61" s="12" t="s">
        <v>64</v>
      </c>
      <c r="Y61" s="12">
        <v>5</v>
      </c>
      <c r="Z61" s="12">
        <v>313.60298137285605</v>
      </c>
      <c r="AA61" s="12">
        <v>62.72059627457121</v>
      </c>
      <c r="AB61" s="12"/>
      <c r="AC61" s="12"/>
    </row>
    <row r="62" spans="24:29" ht="13.5" thickBot="1">
      <c r="X62" s="13" t="s">
        <v>65</v>
      </c>
      <c r="Y62" s="13">
        <v>6</v>
      </c>
      <c r="Z62" s="13">
        <v>7980.833333333334</v>
      </c>
      <c r="AA62" s="13"/>
      <c r="AB62" s="13"/>
      <c r="AC62" s="13"/>
    </row>
    <row r="63" ht="13.5" thickBot="1"/>
    <row r="64" spans="24:32" ht="12.75">
      <c r="X64" s="14"/>
      <c r="Y64" s="14" t="s">
        <v>72</v>
      </c>
      <c r="Z64" s="14" t="s">
        <v>60</v>
      </c>
      <c r="AA64" s="14" t="s">
        <v>73</v>
      </c>
      <c r="AB64" s="14" t="s">
        <v>74</v>
      </c>
      <c r="AC64" s="14" t="s">
        <v>75</v>
      </c>
      <c r="AD64" s="14" t="s">
        <v>76</v>
      </c>
      <c r="AE64" s="14" t="s">
        <v>77</v>
      </c>
      <c r="AF64" s="14" t="s">
        <v>78</v>
      </c>
    </row>
    <row r="65" spans="24:32" ht="12.75">
      <c r="X65" s="12" t="s">
        <v>66</v>
      </c>
      <c r="Y65" s="12">
        <v>0</v>
      </c>
      <c r="Z65" s="12" t="e">
        <v>#N/A</v>
      </c>
      <c r="AA65" s="12" t="e">
        <v>#N/A</v>
      </c>
      <c r="AB65" s="12" t="e">
        <v>#N/A</v>
      </c>
      <c r="AC65" s="12" t="e">
        <v>#N/A</v>
      </c>
      <c r="AD65" s="12" t="e">
        <v>#N/A</v>
      </c>
      <c r="AE65" s="12" t="e">
        <v>#N/A</v>
      </c>
      <c r="AF65" s="12" t="e">
        <v>#N/A</v>
      </c>
    </row>
    <row r="66" spans="24:32" ht="13.5" thickBot="1">
      <c r="X66" s="13" t="s">
        <v>79</v>
      </c>
      <c r="Y66" s="13">
        <v>0.22988066784811648</v>
      </c>
      <c r="Z66" s="13">
        <v>0.016405268052670962</v>
      </c>
      <c r="AA66" s="13">
        <v>14.012612723550673</v>
      </c>
      <c r="AB66" s="13">
        <v>3.328876930308399E-05</v>
      </c>
      <c r="AC66" s="13">
        <v>0.18770965269250917</v>
      </c>
      <c r="AD66" s="13">
        <v>0.2720516830037238</v>
      </c>
      <c r="AE66" s="13">
        <v>0.18770965269250917</v>
      </c>
      <c r="AF66" s="13">
        <v>0.2720516830037238</v>
      </c>
    </row>
    <row r="69" ht="12.75">
      <c r="X69" t="s">
        <v>55</v>
      </c>
    </row>
    <row r="70" ht="13.5" thickBot="1"/>
    <row r="71" spans="24:25" ht="12.75">
      <c r="X71" s="15" t="s">
        <v>56</v>
      </c>
      <c r="Y71" s="15"/>
    </row>
    <row r="72" spans="24:25" ht="12.75">
      <c r="X72" s="12" t="s">
        <v>57</v>
      </c>
      <c r="Y72" s="12">
        <v>0.9987616868036961</v>
      </c>
    </row>
    <row r="73" spans="24:25" ht="12.75">
      <c r="X73" s="12" t="s">
        <v>58</v>
      </c>
      <c r="Y73" s="12">
        <v>0.9975249070269645</v>
      </c>
    </row>
    <row r="74" spans="24:25" ht="12.75">
      <c r="X74" s="12" t="s">
        <v>59</v>
      </c>
      <c r="Y74" s="12">
        <v>0.7975249070269644</v>
      </c>
    </row>
    <row r="75" spans="24:25" ht="12.75">
      <c r="X75" s="12" t="s">
        <v>60</v>
      </c>
      <c r="Y75" s="12">
        <v>0.3784512915021645</v>
      </c>
    </row>
    <row r="76" spans="24:25" ht="13.5" thickBot="1">
      <c r="X76" s="13" t="s">
        <v>61</v>
      </c>
      <c r="Y76" s="13">
        <v>6</v>
      </c>
    </row>
    <row r="78" ht="13.5" thickBot="1">
      <c r="X78" t="s">
        <v>62</v>
      </c>
    </row>
    <row r="79" spans="24:29" ht="12.75">
      <c r="X79" s="14"/>
      <c r="Y79" s="14" t="s">
        <v>67</v>
      </c>
      <c r="Z79" s="14" t="s">
        <v>68</v>
      </c>
      <c r="AA79" s="14" t="s">
        <v>69</v>
      </c>
      <c r="AB79" s="14" t="s">
        <v>70</v>
      </c>
      <c r="AC79" s="14" t="s">
        <v>71</v>
      </c>
    </row>
    <row r="80" spans="24:29" ht="12.75">
      <c r="X80" s="12" t="s">
        <v>63</v>
      </c>
      <c r="Y80" s="12">
        <v>1</v>
      </c>
      <c r="Z80" s="12">
        <v>288.61720643313504</v>
      </c>
      <c r="AA80" s="12">
        <v>288.61720643313504</v>
      </c>
      <c r="AB80" s="12">
        <v>2015.1261344408551</v>
      </c>
      <c r="AC80" s="12">
        <v>1.4726900832902985E-06</v>
      </c>
    </row>
    <row r="81" spans="24:29" ht="12.75">
      <c r="X81" s="12" t="s">
        <v>64</v>
      </c>
      <c r="Y81" s="12">
        <v>5</v>
      </c>
      <c r="Z81" s="12">
        <v>0.7161269001982815</v>
      </c>
      <c r="AA81" s="12">
        <v>0.1432253800396563</v>
      </c>
      <c r="AB81" s="12"/>
      <c r="AC81" s="12"/>
    </row>
    <row r="82" spans="24:29" ht="13.5" thickBot="1">
      <c r="X82" s="13" t="s">
        <v>65</v>
      </c>
      <c r="Y82" s="13">
        <v>6</v>
      </c>
      <c r="Z82" s="13">
        <v>289.3333333333333</v>
      </c>
      <c r="AA82" s="13"/>
      <c r="AB82" s="13"/>
      <c r="AC82" s="13"/>
    </row>
    <row r="83" ht="13.5" thickBot="1"/>
    <row r="84" spans="24:32" ht="12.75">
      <c r="X84" s="14"/>
      <c r="Y84" s="14" t="s">
        <v>72</v>
      </c>
      <c r="Z84" s="14" t="s">
        <v>60</v>
      </c>
      <c r="AA84" s="14" t="s">
        <v>73</v>
      </c>
      <c r="AB84" s="14" t="s">
        <v>74</v>
      </c>
      <c r="AC84" s="14" t="s">
        <v>75</v>
      </c>
      <c r="AD84" s="14" t="s">
        <v>76</v>
      </c>
      <c r="AE84" s="14" t="s">
        <v>77</v>
      </c>
      <c r="AF84" s="14" t="s">
        <v>78</v>
      </c>
    </row>
    <row r="85" spans="24:32" ht="12.75">
      <c r="X85" s="12" t="s">
        <v>66</v>
      </c>
      <c r="Y85" s="12">
        <v>0</v>
      </c>
      <c r="Z85" s="12" t="e">
        <v>#N/A</v>
      </c>
      <c r="AA85" s="12" t="e">
        <v>#N/A</v>
      </c>
      <c r="AB85" s="12" t="e">
        <v>#N/A</v>
      </c>
      <c r="AC85" s="12" t="e">
        <v>#N/A</v>
      </c>
      <c r="AD85" s="12" t="e">
        <v>#N/A</v>
      </c>
      <c r="AE85" s="12" t="e">
        <v>#N/A</v>
      </c>
      <c r="AF85" s="12" t="e">
        <v>#N/A</v>
      </c>
    </row>
    <row r="86" spans="24:32" ht="13.5" thickBot="1">
      <c r="X86" s="13" t="s">
        <v>79</v>
      </c>
      <c r="Y86" s="13">
        <v>0.11599471249173827</v>
      </c>
      <c r="Z86" s="13">
        <v>0.0019081119598175435</v>
      </c>
      <c r="AA86" s="13">
        <v>60.79030734801844</v>
      </c>
      <c r="AB86" s="13">
        <v>2.2796797217536183E-08</v>
      </c>
      <c r="AC86" s="13">
        <v>0.11108976256237944</v>
      </c>
      <c r="AD86" s="13">
        <v>0.1208996624210971</v>
      </c>
      <c r="AE86" s="13">
        <v>0.11108976256237944</v>
      </c>
      <c r="AF86" s="13">
        <v>0.1208996624210971</v>
      </c>
    </row>
  </sheetData>
  <sheetProtection/>
  <printOptions/>
  <pageMargins left="0.2" right="0.18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3"/>
  <sheetViews>
    <sheetView zoomScalePageLayoutView="0" workbookViewId="0" topLeftCell="N16">
      <selection activeCell="N3" sqref="N3:N26"/>
    </sheetView>
  </sheetViews>
  <sheetFormatPr defaultColWidth="9.140625" defaultRowHeight="12.75"/>
  <cols>
    <col min="2" max="2" width="15.140625" style="0" customWidth="1"/>
  </cols>
  <sheetData>
    <row r="2" spans="6:14" ht="12.75">
      <c r="F2" t="s">
        <v>91</v>
      </c>
      <c r="G2" t="s">
        <v>92</v>
      </c>
      <c r="H2" t="s">
        <v>93</v>
      </c>
      <c r="I2" t="s">
        <v>94</v>
      </c>
      <c r="J2" t="s">
        <v>11</v>
      </c>
      <c r="K2" t="s">
        <v>87</v>
      </c>
      <c r="L2" t="s">
        <v>13</v>
      </c>
      <c r="M2" t="s">
        <v>86</v>
      </c>
      <c r="N2" t="s">
        <v>54</v>
      </c>
    </row>
    <row r="3" spans="1:14" ht="12.75">
      <c r="A3" s="4">
        <v>1</v>
      </c>
      <c r="B3" s="5" t="s">
        <v>15</v>
      </c>
      <c r="C3" s="28">
        <v>5.1925</v>
      </c>
      <c r="D3" s="28">
        <v>5.1947</v>
      </c>
      <c r="E3">
        <v>750</v>
      </c>
      <c r="F3" s="10">
        <f>+(D3-C3)*1000*(1000/E3)</f>
        <v>2.9333333333336022</v>
      </c>
      <c r="G3">
        <v>0.542</v>
      </c>
      <c r="H3" s="10">
        <f>+G3*47.581*2*0.01/(E3/1000)</f>
        <v>0.6877040533333334</v>
      </c>
      <c r="I3">
        <v>10</v>
      </c>
      <c r="J3" s="10">
        <f>+I3*0.0468</f>
        <v>0.468</v>
      </c>
      <c r="K3">
        <v>72</v>
      </c>
      <c r="L3" s="16">
        <f>+K3*0.0666</f>
        <v>4.7952</v>
      </c>
      <c r="M3">
        <v>352</v>
      </c>
      <c r="N3" s="16">
        <f>+M3*0.1066</f>
        <v>37.5232</v>
      </c>
    </row>
    <row r="4" spans="1:14" ht="12.75">
      <c r="A4" s="4">
        <v>2</v>
      </c>
      <c r="B4" s="5" t="s">
        <v>17</v>
      </c>
      <c r="C4" s="28">
        <v>3.3129</v>
      </c>
      <c r="D4" s="28">
        <v>3.3159</v>
      </c>
      <c r="E4">
        <v>750</v>
      </c>
      <c r="F4" s="10">
        <f aca="true" t="shared" si="0" ref="F4:F26">+(D4-C4)*1000*(1000/E4)</f>
        <v>4.000000000000151</v>
      </c>
      <c r="G4">
        <v>0.319</v>
      </c>
      <c r="H4" s="10">
        <f aca="true" t="shared" si="1" ref="H4:H26">+G4*47.581*2*0.01/(E4/1000)</f>
        <v>0.4047557066666667</v>
      </c>
      <c r="I4" s="16">
        <v>6</v>
      </c>
      <c r="J4" s="10">
        <f aca="true" t="shared" si="2" ref="J4:J26">+I4*0.0468</f>
        <v>0.2808</v>
      </c>
      <c r="K4">
        <v>14</v>
      </c>
      <c r="L4" s="16">
        <f aca="true" t="shared" si="3" ref="L4:L26">+K4*0.0666</f>
        <v>0.9324000000000001</v>
      </c>
      <c r="M4">
        <v>205</v>
      </c>
      <c r="N4" s="16">
        <f aca="true" t="shared" si="4" ref="N4:N26">+M4*0.1066</f>
        <v>21.853</v>
      </c>
    </row>
    <row r="5" spans="1:14" ht="12.75">
      <c r="A5" s="4">
        <v>3</v>
      </c>
      <c r="B5" s="5" t="s">
        <v>18</v>
      </c>
      <c r="C5" s="28">
        <v>3.3121</v>
      </c>
      <c r="D5" s="28">
        <v>3.3143</v>
      </c>
      <c r="E5">
        <v>530</v>
      </c>
      <c r="F5" s="10">
        <f t="shared" si="0"/>
        <v>4.150943396225958</v>
      </c>
      <c r="G5">
        <v>0.467</v>
      </c>
      <c r="H5" s="10">
        <f t="shared" si="1"/>
        <v>0.8385029056603773</v>
      </c>
      <c r="I5" s="16">
        <v>10</v>
      </c>
      <c r="J5" s="10">
        <f t="shared" si="2"/>
        <v>0.468</v>
      </c>
      <c r="K5">
        <v>12</v>
      </c>
      <c r="L5" s="16">
        <f t="shared" si="3"/>
        <v>0.7992000000000001</v>
      </c>
      <c r="M5">
        <v>295</v>
      </c>
      <c r="N5" s="16">
        <f t="shared" si="4"/>
        <v>31.447</v>
      </c>
    </row>
    <row r="6" spans="1:14" ht="12.75">
      <c r="A6" s="4">
        <v>4</v>
      </c>
      <c r="B6" s="5" t="s">
        <v>19</v>
      </c>
      <c r="C6" s="28">
        <v>5.19</v>
      </c>
      <c r="D6" s="28">
        <v>5.1907</v>
      </c>
      <c r="E6">
        <v>1000</v>
      </c>
      <c r="F6" s="10">
        <f t="shared" si="0"/>
        <v>0.6999999999992568</v>
      </c>
      <c r="G6">
        <v>0.158</v>
      </c>
      <c r="H6" s="10">
        <f t="shared" si="1"/>
        <v>0.15035596</v>
      </c>
      <c r="I6" s="16">
        <v>4</v>
      </c>
      <c r="J6" s="10">
        <f t="shared" si="2"/>
        <v>0.1872</v>
      </c>
      <c r="K6">
        <v>15</v>
      </c>
      <c r="L6" s="16">
        <f t="shared" si="3"/>
        <v>0.9990000000000001</v>
      </c>
      <c r="M6">
        <v>135</v>
      </c>
      <c r="N6" s="16">
        <f t="shared" si="4"/>
        <v>14.391</v>
      </c>
    </row>
    <row r="7" spans="1:14" ht="12.75">
      <c r="A7" s="4">
        <v>5</v>
      </c>
      <c r="B7" s="5" t="s">
        <v>21</v>
      </c>
      <c r="C7" s="28">
        <v>5.173</v>
      </c>
      <c r="D7" s="28">
        <v>5.1764</v>
      </c>
      <c r="E7">
        <v>220</v>
      </c>
      <c r="F7" s="10">
        <f t="shared" si="0"/>
        <v>15.454545454545773</v>
      </c>
      <c r="G7">
        <v>0.291</v>
      </c>
      <c r="H7" s="10">
        <f t="shared" si="1"/>
        <v>1.2587337272727275</v>
      </c>
      <c r="I7" s="16">
        <v>8</v>
      </c>
      <c r="J7" s="10">
        <f t="shared" si="2"/>
        <v>0.3744</v>
      </c>
      <c r="K7">
        <v>19</v>
      </c>
      <c r="L7" s="16">
        <f t="shared" si="3"/>
        <v>1.2654</v>
      </c>
      <c r="M7">
        <v>105</v>
      </c>
      <c r="N7" s="16">
        <f t="shared" si="4"/>
        <v>11.193</v>
      </c>
    </row>
    <row r="8" spans="1:14" ht="12.75">
      <c r="A8" s="4">
        <v>6</v>
      </c>
      <c r="B8" s="5" t="s">
        <v>22</v>
      </c>
      <c r="C8" s="28">
        <v>4.9834</v>
      </c>
      <c r="D8" s="28">
        <v>4.9847</v>
      </c>
      <c r="E8">
        <v>750</v>
      </c>
      <c r="F8" s="10">
        <f t="shared" si="0"/>
        <v>1.7333333333340306</v>
      </c>
      <c r="G8">
        <v>0.345</v>
      </c>
      <c r="H8" s="10">
        <f t="shared" si="1"/>
        <v>0.43774519999999995</v>
      </c>
      <c r="I8" s="16">
        <v>10</v>
      </c>
      <c r="J8" s="10">
        <f t="shared" si="2"/>
        <v>0.468</v>
      </c>
      <c r="K8">
        <v>10</v>
      </c>
      <c r="L8" s="16">
        <f t="shared" si="3"/>
        <v>0.666</v>
      </c>
      <c r="M8">
        <v>150</v>
      </c>
      <c r="N8" s="16">
        <f t="shared" si="4"/>
        <v>15.99</v>
      </c>
    </row>
    <row r="9" spans="1:14" ht="12.75">
      <c r="A9" s="4">
        <v>7</v>
      </c>
      <c r="B9" s="5" t="s">
        <v>23</v>
      </c>
      <c r="C9" s="28">
        <v>5.1886</v>
      </c>
      <c r="D9" s="28">
        <v>5.1933</v>
      </c>
      <c r="E9">
        <v>410</v>
      </c>
      <c r="F9" s="10">
        <f t="shared" si="0"/>
        <v>11.46341463414562</v>
      </c>
      <c r="G9">
        <v>0.314</v>
      </c>
      <c r="H9" s="10">
        <f t="shared" si="1"/>
        <v>0.7288016585365855</v>
      </c>
      <c r="I9" s="16">
        <v>5</v>
      </c>
      <c r="J9" s="10">
        <f t="shared" si="2"/>
        <v>0.234</v>
      </c>
      <c r="K9">
        <v>10</v>
      </c>
      <c r="L9" s="16">
        <f t="shared" si="3"/>
        <v>0.666</v>
      </c>
      <c r="M9">
        <v>184</v>
      </c>
      <c r="N9" s="16">
        <f t="shared" si="4"/>
        <v>19.6144</v>
      </c>
    </row>
    <row r="10" spans="1:14" ht="12.75">
      <c r="A10" s="4">
        <v>8</v>
      </c>
      <c r="B10" s="5" t="s">
        <v>24</v>
      </c>
      <c r="C10" s="28">
        <v>5.1731</v>
      </c>
      <c r="D10" s="28">
        <v>5.1748</v>
      </c>
      <c r="E10">
        <v>750</v>
      </c>
      <c r="F10" s="10">
        <f t="shared" si="0"/>
        <v>2.266666666667305</v>
      </c>
      <c r="G10">
        <v>0.283</v>
      </c>
      <c r="H10" s="10">
        <f t="shared" si="1"/>
        <v>0.35907794666666665</v>
      </c>
      <c r="I10" s="16">
        <v>5</v>
      </c>
      <c r="J10" s="10">
        <f t="shared" si="2"/>
        <v>0.234</v>
      </c>
      <c r="K10">
        <v>10</v>
      </c>
      <c r="L10" s="16">
        <f t="shared" si="3"/>
        <v>0.666</v>
      </c>
      <c r="M10">
        <v>66</v>
      </c>
      <c r="N10" s="16">
        <f t="shared" si="4"/>
        <v>7.0356</v>
      </c>
    </row>
    <row r="11" spans="1:14" ht="12.75">
      <c r="A11" s="4">
        <v>9</v>
      </c>
      <c r="B11" s="5" t="s">
        <v>25</v>
      </c>
      <c r="C11" s="28">
        <v>4.9085</v>
      </c>
      <c r="D11" s="28">
        <v>4.9163</v>
      </c>
      <c r="E11">
        <v>220</v>
      </c>
      <c r="F11" s="10">
        <f t="shared" si="0"/>
        <v>35.45454545454357</v>
      </c>
      <c r="G11">
        <v>0.553</v>
      </c>
      <c r="H11" s="10">
        <f t="shared" si="1"/>
        <v>2.3920266363636364</v>
      </c>
      <c r="I11" s="16">
        <v>37</v>
      </c>
      <c r="J11" s="10">
        <f t="shared" si="2"/>
        <v>1.7316</v>
      </c>
      <c r="K11">
        <v>15</v>
      </c>
      <c r="L11" s="16">
        <f t="shared" si="3"/>
        <v>0.9990000000000001</v>
      </c>
      <c r="M11">
        <v>60</v>
      </c>
      <c r="N11" s="16">
        <f t="shared" si="4"/>
        <v>6.396</v>
      </c>
    </row>
    <row r="12" spans="1:14" ht="12.75">
      <c r="A12" s="4">
        <v>10</v>
      </c>
      <c r="B12" s="5" t="s">
        <v>27</v>
      </c>
      <c r="C12" s="28">
        <v>5.1895</v>
      </c>
      <c r="D12" s="28">
        <v>5.1949</v>
      </c>
      <c r="E12">
        <v>450</v>
      </c>
      <c r="F12" s="10">
        <f t="shared" si="0"/>
        <v>11.999999999999666</v>
      </c>
      <c r="G12">
        <v>0.366</v>
      </c>
      <c r="H12" s="10">
        <f t="shared" si="1"/>
        <v>0.7739842666666666</v>
      </c>
      <c r="I12" s="16">
        <v>12</v>
      </c>
      <c r="J12" s="10">
        <f t="shared" si="2"/>
        <v>0.5616</v>
      </c>
      <c r="K12">
        <v>3</v>
      </c>
      <c r="L12" s="16">
        <f t="shared" si="3"/>
        <v>0.19980000000000003</v>
      </c>
      <c r="M12">
        <v>59</v>
      </c>
      <c r="N12" s="16">
        <f t="shared" si="4"/>
        <v>6.2894</v>
      </c>
    </row>
    <row r="13" spans="1:14" ht="12.75">
      <c r="A13" s="4">
        <v>11</v>
      </c>
      <c r="B13" s="5" t="s">
        <v>28</v>
      </c>
      <c r="C13" s="28">
        <v>5.1732</v>
      </c>
      <c r="D13" s="28">
        <v>5.1746</v>
      </c>
      <c r="E13">
        <v>1000</v>
      </c>
      <c r="F13" s="10">
        <f t="shared" si="0"/>
        <v>1.40000000000029</v>
      </c>
      <c r="G13">
        <v>0.193</v>
      </c>
      <c r="H13" s="10">
        <f t="shared" si="1"/>
        <v>0.18366266000000003</v>
      </c>
      <c r="I13" s="16">
        <v>6</v>
      </c>
      <c r="J13" s="10">
        <f t="shared" si="2"/>
        <v>0.2808</v>
      </c>
      <c r="K13">
        <v>9</v>
      </c>
      <c r="L13" s="16">
        <f t="shared" si="3"/>
        <v>0.5994</v>
      </c>
      <c r="M13">
        <v>28</v>
      </c>
      <c r="N13" s="16">
        <f t="shared" si="4"/>
        <v>2.9848</v>
      </c>
    </row>
    <row r="14" spans="1:14" ht="12.75">
      <c r="A14" s="4">
        <v>12</v>
      </c>
      <c r="B14" s="5" t="s">
        <v>29</v>
      </c>
      <c r="C14" s="28">
        <v>4.987</v>
      </c>
      <c r="D14" s="28">
        <v>4.989</v>
      </c>
      <c r="E14">
        <v>1000</v>
      </c>
      <c r="F14" s="10">
        <f t="shared" si="0"/>
        <v>1.9999999999997797</v>
      </c>
      <c r="G14">
        <v>0.2</v>
      </c>
      <c r="H14" s="10">
        <f t="shared" si="1"/>
        <v>0.19032400000000002</v>
      </c>
      <c r="I14" s="16">
        <v>5</v>
      </c>
      <c r="J14" s="10">
        <f t="shared" si="2"/>
        <v>0.234</v>
      </c>
      <c r="K14">
        <v>9</v>
      </c>
      <c r="L14" s="16">
        <f t="shared" si="3"/>
        <v>0.5994</v>
      </c>
      <c r="M14">
        <v>45</v>
      </c>
      <c r="N14" s="16">
        <f t="shared" si="4"/>
        <v>4.797</v>
      </c>
    </row>
    <row r="15" spans="1:14" ht="12.75">
      <c r="A15" s="4">
        <v>13</v>
      </c>
      <c r="B15" s="5" t="s">
        <v>30</v>
      </c>
      <c r="C15" s="28">
        <v>4.999</v>
      </c>
      <c r="D15" s="28">
        <v>5.0053</v>
      </c>
      <c r="E15">
        <v>370</v>
      </c>
      <c r="F15" s="10">
        <f t="shared" si="0"/>
        <v>17.02702702702815</v>
      </c>
      <c r="G15">
        <v>0.425</v>
      </c>
      <c r="H15" s="10">
        <f t="shared" si="1"/>
        <v>1.0930770270270271</v>
      </c>
      <c r="I15" s="16">
        <v>10</v>
      </c>
      <c r="J15" s="10">
        <f t="shared" si="2"/>
        <v>0.468</v>
      </c>
      <c r="K15">
        <v>10</v>
      </c>
      <c r="L15" s="16">
        <f t="shared" si="3"/>
        <v>0.666</v>
      </c>
      <c r="M15">
        <v>50</v>
      </c>
      <c r="N15" s="16">
        <f t="shared" si="4"/>
        <v>5.33</v>
      </c>
    </row>
    <row r="16" spans="1:14" ht="12.75">
      <c r="A16" s="4">
        <v>14</v>
      </c>
      <c r="B16" s="5" t="s">
        <v>31</v>
      </c>
      <c r="C16" s="28">
        <v>5.0012</v>
      </c>
      <c r="D16" s="28">
        <v>5.0049</v>
      </c>
      <c r="E16">
        <v>500</v>
      </c>
      <c r="F16" s="10">
        <f t="shared" si="0"/>
        <v>7.400000000000517</v>
      </c>
      <c r="G16">
        <v>0.638</v>
      </c>
      <c r="H16" s="10">
        <f t="shared" si="1"/>
        <v>1.2142671200000001</v>
      </c>
      <c r="I16" s="16">
        <v>12</v>
      </c>
      <c r="J16" s="10">
        <f t="shared" si="2"/>
        <v>0.5616</v>
      </c>
      <c r="K16">
        <v>10</v>
      </c>
      <c r="L16" s="16">
        <f t="shared" si="3"/>
        <v>0.666</v>
      </c>
      <c r="M16">
        <v>46</v>
      </c>
      <c r="N16" s="16">
        <f t="shared" si="4"/>
        <v>4.9036</v>
      </c>
    </row>
    <row r="17" spans="1:14" ht="12.75">
      <c r="A17" s="4">
        <v>15</v>
      </c>
      <c r="B17" s="5" t="s">
        <v>32</v>
      </c>
      <c r="C17" s="28">
        <v>5.0013</v>
      </c>
      <c r="D17" s="28">
        <v>5.0026</v>
      </c>
      <c r="E17">
        <v>750</v>
      </c>
      <c r="F17" s="10">
        <f t="shared" si="0"/>
        <v>1.7333333333340306</v>
      </c>
      <c r="G17">
        <v>0.351</v>
      </c>
      <c r="H17" s="10">
        <f t="shared" si="1"/>
        <v>0.44535816000000006</v>
      </c>
      <c r="I17" s="16">
        <v>7</v>
      </c>
      <c r="J17" s="10">
        <f t="shared" si="2"/>
        <v>0.3276</v>
      </c>
      <c r="K17">
        <v>9</v>
      </c>
      <c r="L17" s="16">
        <f t="shared" si="3"/>
        <v>0.5994</v>
      </c>
      <c r="M17">
        <v>35</v>
      </c>
      <c r="N17" s="16">
        <f t="shared" si="4"/>
        <v>3.731</v>
      </c>
    </row>
    <row r="18" spans="1:14" ht="12.75">
      <c r="A18" s="4">
        <v>16</v>
      </c>
      <c r="B18" s="5" t="s">
        <v>33</v>
      </c>
      <c r="C18" s="28">
        <v>4.9978</v>
      </c>
      <c r="D18" s="28">
        <v>5.0032</v>
      </c>
      <c r="E18">
        <v>500</v>
      </c>
      <c r="F18" s="10">
        <f t="shared" si="0"/>
        <v>10.799999999999699</v>
      </c>
      <c r="G18">
        <v>0.445</v>
      </c>
      <c r="H18" s="10">
        <f t="shared" si="1"/>
        <v>0.8469418000000001</v>
      </c>
      <c r="I18" s="16">
        <v>6</v>
      </c>
      <c r="J18" s="10">
        <f t="shared" si="2"/>
        <v>0.2808</v>
      </c>
      <c r="K18">
        <v>11</v>
      </c>
      <c r="L18" s="16">
        <f t="shared" si="3"/>
        <v>0.7326</v>
      </c>
      <c r="N18" s="16"/>
    </row>
    <row r="19" spans="1:14" ht="12.75">
      <c r="A19" s="4">
        <v>17</v>
      </c>
      <c r="B19" s="5" t="s">
        <v>34</v>
      </c>
      <c r="C19" s="28">
        <v>5.1747</v>
      </c>
      <c r="D19" s="28">
        <v>5.1766</v>
      </c>
      <c r="E19">
        <v>630</v>
      </c>
      <c r="F19" s="10">
        <f t="shared" si="0"/>
        <v>3.015873015873036</v>
      </c>
      <c r="G19">
        <v>0.265</v>
      </c>
      <c r="H19" s="10">
        <f t="shared" si="1"/>
        <v>0.40028460317460324</v>
      </c>
      <c r="I19" s="16">
        <v>6</v>
      </c>
      <c r="J19" s="10">
        <f t="shared" si="2"/>
        <v>0.2808</v>
      </c>
      <c r="K19">
        <v>9</v>
      </c>
      <c r="L19" s="16">
        <f t="shared" si="3"/>
        <v>0.5994</v>
      </c>
      <c r="M19">
        <v>18</v>
      </c>
      <c r="N19" s="16">
        <f t="shared" si="4"/>
        <v>1.9188</v>
      </c>
    </row>
    <row r="20" spans="1:14" ht="12.75">
      <c r="A20" s="4">
        <v>18</v>
      </c>
      <c r="B20" s="5" t="s">
        <v>35</v>
      </c>
      <c r="C20" s="28">
        <v>5.189</v>
      </c>
      <c r="D20" s="28">
        <v>5.1944</v>
      </c>
      <c r="E20">
        <v>600</v>
      </c>
      <c r="F20" s="10">
        <f t="shared" si="0"/>
        <v>8.99999999999975</v>
      </c>
      <c r="G20">
        <v>0.548</v>
      </c>
      <c r="H20" s="10">
        <f t="shared" si="1"/>
        <v>0.8691462666666668</v>
      </c>
      <c r="I20" s="16">
        <v>10</v>
      </c>
      <c r="J20" s="10">
        <f t="shared" si="2"/>
        <v>0.468</v>
      </c>
      <c r="K20">
        <v>10</v>
      </c>
      <c r="L20" s="16">
        <f t="shared" si="3"/>
        <v>0.666</v>
      </c>
      <c r="M20">
        <v>50</v>
      </c>
      <c r="N20" s="16">
        <f t="shared" si="4"/>
        <v>5.33</v>
      </c>
    </row>
    <row r="21" spans="1:14" ht="12.75">
      <c r="A21" s="4">
        <v>19</v>
      </c>
      <c r="B21" s="5" t="s">
        <v>36</v>
      </c>
      <c r="C21" s="28">
        <v>5.1734</v>
      </c>
      <c r="D21" s="28">
        <v>5.1794</v>
      </c>
      <c r="E21">
        <v>380</v>
      </c>
      <c r="F21" s="10">
        <f t="shared" si="0"/>
        <v>15.789473684211126</v>
      </c>
      <c r="G21">
        <v>0.51</v>
      </c>
      <c r="H21" s="10">
        <f t="shared" si="1"/>
        <v>1.277174210526316</v>
      </c>
      <c r="I21" s="16">
        <v>10</v>
      </c>
      <c r="J21" s="10">
        <f t="shared" si="2"/>
        <v>0.468</v>
      </c>
      <c r="K21">
        <v>10</v>
      </c>
      <c r="L21" s="16">
        <f t="shared" si="3"/>
        <v>0.666</v>
      </c>
      <c r="M21">
        <v>41</v>
      </c>
      <c r="N21" s="16">
        <f t="shared" si="4"/>
        <v>4.3706</v>
      </c>
    </row>
    <row r="22" spans="1:14" ht="12.75">
      <c r="A22" s="4">
        <v>20</v>
      </c>
      <c r="B22" s="5" t="s">
        <v>37</v>
      </c>
      <c r="C22" s="28">
        <v>5.194</v>
      </c>
      <c r="D22" s="28">
        <v>5.1964</v>
      </c>
      <c r="E22">
        <v>750</v>
      </c>
      <c r="F22" s="10">
        <f t="shared" si="0"/>
        <v>3.1999999999996476</v>
      </c>
      <c r="G22">
        <v>0.266</v>
      </c>
      <c r="H22" s="10">
        <f t="shared" si="1"/>
        <v>0.33750789333333336</v>
      </c>
      <c r="I22" s="16">
        <v>9</v>
      </c>
      <c r="J22" s="10">
        <f t="shared" si="2"/>
        <v>0.4212</v>
      </c>
      <c r="K22">
        <v>7</v>
      </c>
      <c r="L22" s="16">
        <f t="shared" si="3"/>
        <v>0.46620000000000006</v>
      </c>
      <c r="M22">
        <v>12</v>
      </c>
      <c r="N22" s="16">
        <f t="shared" si="4"/>
        <v>1.2792</v>
      </c>
    </row>
    <row r="23" spans="1:14" ht="12.75">
      <c r="A23" s="4">
        <v>21</v>
      </c>
      <c r="B23" s="5" t="s">
        <v>38</v>
      </c>
      <c r="C23" s="28">
        <v>4.9113</v>
      </c>
      <c r="D23" s="28">
        <v>4.914</v>
      </c>
      <c r="E23">
        <v>750</v>
      </c>
      <c r="F23" s="10">
        <f t="shared" si="0"/>
        <v>3.5999999999998993</v>
      </c>
      <c r="G23">
        <v>0.312</v>
      </c>
      <c r="H23" s="10">
        <f t="shared" si="1"/>
        <v>0.39587392000000005</v>
      </c>
      <c r="I23" s="16">
        <v>7</v>
      </c>
      <c r="J23" s="10">
        <f t="shared" si="2"/>
        <v>0.3276</v>
      </c>
      <c r="K23">
        <v>9</v>
      </c>
      <c r="L23" s="16">
        <f t="shared" si="3"/>
        <v>0.5994</v>
      </c>
      <c r="M23">
        <v>65</v>
      </c>
      <c r="N23" s="16">
        <f t="shared" si="4"/>
        <v>6.929</v>
      </c>
    </row>
    <row r="24" spans="1:14" ht="12.75">
      <c r="A24" s="4">
        <v>22</v>
      </c>
      <c r="B24" s="5" t="s">
        <v>39</v>
      </c>
      <c r="C24" s="28">
        <v>5.1952</v>
      </c>
      <c r="D24" s="28">
        <v>5.1976</v>
      </c>
      <c r="E24">
        <v>500</v>
      </c>
      <c r="F24" s="10">
        <f t="shared" si="0"/>
        <v>4.800000000001248</v>
      </c>
      <c r="G24">
        <v>0.281</v>
      </c>
      <c r="H24" s="10">
        <f t="shared" si="1"/>
        <v>0.5348104400000001</v>
      </c>
      <c r="I24" s="16">
        <v>7</v>
      </c>
      <c r="J24" s="10">
        <f t="shared" si="2"/>
        <v>0.3276</v>
      </c>
      <c r="K24">
        <v>9</v>
      </c>
      <c r="L24" s="16">
        <f t="shared" si="3"/>
        <v>0.5994</v>
      </c>
      <c r="M24">
        <v>71</v>
      </c>
      <c r="N24" s="16">
        <f t="shared" si="4"/>
        <v>7.5686</v>
      </c>
    </row>
    <row r="25" spans="1:14" ht="12.75">
      <c r="A25" s="4">
        <v>23</v>
      </c>
      <c r="B25" s="5" t="s">
        <v>36</v>
      </c>
      <c r="C25" s="28">
        <v>5.0054</v>
      </c>
      <c r="D25" s="28">
        <v>5.0128</v>
      </c>
      <c r="E25">
        <v>290</v>
      </c>
      <c r="F25" s="10">
        <f t="shared" si="0"/>
        <v>25.51724137931213</v>
      </c>
      <c r="G25">
        <v>0.46</v>
      </c>
      <c r="H25" s="10">
        <f t="shared" si="1"/>
        <v>1.509466206896552</v>
      </c>
      <c r="I25" s="16">
        <v>11</v>
      </c>
      <c r="J25" s="10">
        <f t="shared" si="2"/>
        <v>0.5148</v>
      </c>
      <c r="K25">
        <v>3</v>
      </c>
      <c r="L25" s="16">
        <f t="shared" si="3"/>
        <v>0.19980000000000003</v>
      </c>
      <c r="M25">
        <v>12</v>
      </c>
      <c r="N25" s="16">
        <f t="shared" si="4"/>
        <v>1.2792</v>
      </c>
    </row>
    <row r="26" spans="1:14" ht="12.75">
      <c r="A26" s="4">
        <v>24</v>
      </c>
      <c r="B26" s="17" t="s">
        <v>90</v>
      </c>
      <c r="C26" s="28">
        <v>3.3621</v>
      </c>
      <c r="D26" s="28">
        <v>3.364</v>
      </c>
      <c r="E26">
        <v>560</v>
      </c>
      <c r="F26" s="10">
        <f t="shared" si="0"/>
        <v>3.392857142857166</v>
      </c>
      <c r="G26">
        <v>0.191</v>
      </c>
      <c r="H26" s="10">
        <f t="shared" si="1"/>
        <v>0.3245703928571429</v>
      </c>
      <c r="I26" s="16">
        <v>8</v>
      </c>
      <c r="J26" s="10">
        <f t="shared" si="2"/>
        <v>0.3744</v>
      </c>
      <c r="K26">
        <v>12</v>
      </c>
      <c r="L26" s="16">
        <f t="shared" si="3"/>
        <v>0.7992000000000001</v>
      </c>
      <c r="M26">
        <v>1</v>
      </c>
      <c r="N26" s="16">
        <f t="shared" si="4"/>
        <v>0.1066</v>
      </c>
    </row>
    <row r="27" spans="4:9" ht="12.75">
      <c r="D27" s="16"/>
      <c r="F27" s="16"/>
      <c r="I27" s="16"/>
    </row>
    <row r="28" spans="4:18" ht="12.75">
      <c r="D28" s="16"/>
      <c r="G28">
        <v>0.003</v>
      </c>
      <c r="H28" s="16">
        <v>0</v>
      </c>
      <c r="I28" s="16"/>
      <c r="J28">
        <v>15</v>
      </c>
      <c r="K28">
        <f>+J28-15</f>
        <v>0</v>
      </c>
      <c r="L28">
        <v>0</v>
      </c>
      <c r="N28">
        <v>0</v>
      </c>
      <c r="O28">
        <v>0</v>
      </c>
      <c r="Q28">
        <v>0</v>
      </c>
      <c r="R28">
        <v>0</v>
      </c>
    </row>
    <row r="29" spans="4:18" ht="12.75">
      <c r="D29" s="16"/>
      <c r="G29">
        <v>0.026</v>
      </c>
      <c r="H29" s="16">
        <v>1</v>
      </c>
      <c r="I29" s="16"/>
      <c r="J29">
        <v>44</v>
      </c>
      <c r="K29">
        <f>+J29-15</f>
        <v>29</v>
      </c>
      <c r="L29">
        <v>1</v>
      </c>
      <c r="N29">
        <v>28</v>
      </c>
      <c r="O29">
        <v>1</v>
      </c>
      <c r="Q29">
        <v>44</v>
      </c>
      <c r="R29">
        <v>1</v>
      </c>
    </row>
    <row r="30" spans="4:18" ht="12.75">
      <c r="D30" s="16"/>
      <c r="G30">
        <v>0.044</v>
      </c>
      <c r="H30" s="16">
        <v>2</v>
      </c>
      <c r="I30" s="16"/>
      <c r="J30">
        <v>59</v>
      </c>
      <c r="K30">
        <f>+J30-15</f>
        <v>44</v>
      </c>
      <c r="L30">
        <v>2</v>
      </c>
      <c r="N30">
        <v>48</v>
      </c>
      <c r="O30">
        <v>2</v>
      </c>
      <c r="Q30">
        <v>58</v>
      </c>
      <c r="R30">
        <v>2</v>
      </c>
    </row>
    <row r="31" spans="4:18" ht="12.75">
      <c r="D31" s="16"/>
      <c r="G31">
        <v>0.106</v>
      </c>
      <c r="H31" s="16">
        <v>5</v>
      </c>
      <c r="I31" s="16"/>
      <c r="J31">
        <v>158</v>
      </c>
      <c r="K31">
        <f>+J32-15</f>
        <v>218</v>
      </c>
      <c r="L31">
        <v>10</v>
      </c>
      <c r="N31">
        <v>83</v>
      </c>
      <c r="O31">
        <v>5</v>
      </c>
      <c r="Q31">
        <v>88</v>
      </c>
      <c r="R31">
        <v>5</v>
      </c>
    </row>
    <row r="32" spans="4:18" ht="12.75">
      <c r="D32" s="16"/>
      <c r="G32">
        <v>0.209</v>
      </c>
      <c r="H32" s="16">
        <v>10</v>
      </c>
      <c r="I32" s="16"/>
      <c r="J32">
        <v>233</v>
      </c>
      <c r="K32">
        <f>+J33-15</f>
        <v>317</v>
      </c>
      <c r="L32">
        <v>15</v>
      </c>
      <c r="N32">
        <v>145</v>
      </c>
      <c r="O32">
        <v>10</v>
      </c>
      <c r="Q32">
        <v>592</v>
      </c>
      <c r="R32">
        <v>50</v>
      </c>
    </row>
    <row r="33" spans="4:18" ht="12.75">
      <c r="D33" s="16"/>
      <c r="G33">
        <v>0.315</v>
      </c>
      <c r="H33" s="16">
        <v>15</v>
      </c>
      <c r="I33" s="16"/>
      <c r="J33">
        <v>332</v>
      </c>
      <c r="N33">
        <v>220</v>
      </c>
      <c r="O33">
        <v>15</v>
      </c>
      <c r="Q33">
        <v>843</v>
      </c>
      <c r="R33">
        <v>100</v>
      </c>
    </row>
    <row r="34" spans="4:9" ht="12.75">
      <c r="D34" s="16"/>
      <c r="F34" s="16"/>
      <c r="I34" s="16"/>
    </row>
    <row r="35" spans="4:9" ht="12.75">
      <c r="D35" s="16"/>
      <c r="F35" s="16"/>
      <c r="I35" s="16"/>
    </row>
    <row r="36" spans="4:9" ht="12.75">
      <c r="D36" s="16"/>
      <c r="F36" s="16"/>
      <c r="I36" s="16"/>
    </row>
    <row r="37" spans="4:9" ht="12.75">
      <c r="D37" s="16"/>
      <c r="F37" s="16"/>
      <c r="I37" s="16"/>
    </row>
    <row r="38" spans="4:9" ht="12.75">
      <c r="D38" s="16"/>
      <c r="F38" s="16"/>
      <c r="I38" s="16"/>
    </row>
    <row r="39" spans="4:9" ht="12.75">
      <c r="D39" s="16"/>
      <c r="F39" s="16"/>
      <c r="I39" s="16"/>
    </row>
    <row r="40" spans="4:9" ht="12.75">
      <c r="D40" s="16"/>
      <c r="F40" s="16"/>
      <c r="I40" s="16"/>
    </row>
    <row r="41" spans="4:9" ht="12.75">
      <c r="D41" s="16"/>
      <c r="F41" s="16"/>
      <c r="I41" s="16"/>
    </row>
    <row r="42" spans="4:9" ht="12.75">
      <c r="D42" s="16"/>
      <c r="F42" s="16"/>
      <c r="I42" s="16"/>
    </row>
    <row r="43" spans="4:9" ht="12.75">
      <c r="D43" s="16"/>
      <c r="F43" s="16"/>
      <c r="I43" s="16"/>
    </row>
    <row r="46" spans="1:3" ht="12.75">
      <c r="A46" t="s">
        <v>55</v>
      </c>
      <c r="C46" t="s">
        <v>80</v>
      </c>
    </row>
    <row r="47" ht="13.5" thickBot="1"/>
    <row r="48" spans="1:2" ht="12.75">
      <c r="A48" s="15" t="s">
        <v>56</v>
      </c>
      <c r="B48" s="15"/>
    </row>
    <row r="49" spans="1:2" ht="12.75">
      <c r="A49" s="12" t="s">
        <v>57</v>
      </c>
      <c r="B49" s="12">
        <v>0.9995768140881864</v>
      </c>
    </row>
    <row r="50" spans="1:2" ht="12.75">
      <c r="A50" s="12" t="s">
        <v>58</v>
      </c>
      <c r="B50" s="12">
        <v>0.9991538072626889</v>
      </c>
    </row>
    <row r="51" spans="1:2" ht="12.75">
      <c r="A51" s="12" t="s">
        <v>59</v>
      </c>
      <c r="B51" s="12">
        <v>0.7491538072626889</v>
      </c>
    </row>
    <row r="52" spans="1:2" ht="12.75">
      <c r="A52" s="12" t="s">
        <v>60</v>
      </c>
      <c r="B52" s="12">
        <v>0.11744335493407712</v>
      </c>
    </row>
    <row r="53" spans="1:2" ht="13.5" thickBot="1">
      <c r="A53" s="13" t="s">
        <v>61</v>
      </c>
      <c r="B53" s="13">
        <v>5</v>
      </c>
    </row>
    <row r="55" ht="13.5" thickBot="1">
      <c r="A55" t="s">
        <v>62</v>
      </c>
    </row>
    <row r="56" spans="1:6" ht="12.75">
      <c r="A56" s="14"/>
      <c r="B56" s="14" t="s">
        <v>67</v>
      </c>
      <c r="C56" s="14" t="s">
        <v>68</v>
      </c>
      <c r="D56" s="14" t="s">
        <v>69</v>
      </c>
      <c r="E56" s="14" t="s">
        <v>70</v>
      </c>
      <c r="F56" s="14" t="s">
        <v>71</v>
      </c>
    </row>
    <row r="57" spans="1:6" ht="12.75">
      <c r="A57" s="12" t="s">
        <v>63</v>
      </c>
      <c r="B57" s="12">
        <v>1</v>
      </c>
      <c r="C57" s="12">
        <v>65.14482823352733</v>
      </c>
      <c r="D57" s="12">
        <v>65.14482823352733</v>
      </c>
      <c r="E57" s="12">
        <v>4723.055461041159</v>
      </c>
      <c r="F57" s="12">
        <v>6.7889912624751325E-06</v>
      </c>
    </row>
    <row r="58" spans="1:6" ht="12.75">
      <c r="A58" s="12" t="s">
        <v>64</v>
      </c>
      <c r="B58" s="12">
        <v>4</v>
      </c>
      <c r="C58" s="12">
        <v>0.05517176647268646</v>
      </c>
      <c r="D58" s="12">
        <v>0.013792941618171616</v>
      </c>
      <c r="E58" s="12"/>
      <c r="F58" s="12"/>
    </row>
    <row r="59" spans="1:6" ht="13.5" thickBot="1">
      <c r="A59" s="13" t="s">
        <v>65</v>
      </c>
      <c r="B59" s="13">
        <v>5</v>
      </c>
      <c r="C59" s="13">
        <v>65.2</v>
      </c>
      <c r="D59" s="13"/>
      <c r="E59" s="13"/>
      <c r="F59" s="13"/>
    </row>
    <row r="60" ht="13.5" thickBot="1"/>
    <row r="61" spans="1:9" ht="12.75">
      <c r="A61" s="14"/>
      <c r="B61" s="14" t="s">
        <v>72</v>
      </c>
      <c r="C61" s="14" t="s">
        <v>60</v>
      </c>
      <c r="D61" s="14" t="s">
        <v>73</v>
      </c>
      <c r="E61" s="14" t="s">
        <v>74</v>
      </c>
      <c r="F61" s="14" t="s">
        <v>75</v>
      </c>
      <c r="G61" s="14" t="s">
        <v>76</v>
      </c>
      <c r="H61" s="14" t="s">
        <v>77</v>
      </c>
      <c r="I61" s="14" t="s">
        <v>78</v>
      </c>
    </row>
    <row r="62" spans="1:9" ht="12.75">
      <c r="A62" s="12" t="s">
        <v>66</v>
      </c>
      <c r="B62" s="12">
        <v>0</v>
      </c>
      <c r="C62" s="12" t="e">
        <v>#N/A</v>
      </c>
      <c r="D62" s="12" t="e">
        <v>#N/A</v>
      </c>
      <c r="E62" s="12" t="e">
        <v>#N/A</v>
      </c>
      <c r="F62" s="12" t="e">
        <v>#N/A</v>
      </c>
      <c r="G62" s="12" t="e">
        <v>#N/A</v>
      </c>
      <c r="H62" s="12" t="e">
        <v>#N/A</v>
      </c>
      <c r="I62" s="12" t="e">
        <v>#N/A</v>
      </c>
    </row>
    <row r="63" spans="1:9" ht="13.5" thickBot="1">
      <c r="A63" s="13" t="s">
        <v>79</v>
      </c>
      <c r="B63" s="13">
        <v>0.04938990050685189</v>
      </c>
      <c r="C63" s="13">
        <v>0.0005088468619647013</v>
      </c>
      <c r="D63" s="13">
        <v>97.06240560500511</v>
      </c>
      <c r="E63" s="13">
        <v>6.755224549311103E-08</v>
      </c>
      <c r="F63" s="13">
        <v>0.04797711220143291</v>
      </c>
      <c r="G63" s="13">
        <v>0.05080268881227087</v>
      </c>
      <c r="H63" s="13">
        <v>0.04797711220143291</v>
      </c>
      <c r="I63" s="13">
        <v>0.05080268881227087</v>
      </c>
    </row>
    <row r="66" ht="12.75">
      <c r="A66" t="s">
        <v>55</v>
      </c>
    </row>
    <row r="67" ht="13.5" thickBot="1"/>
    <row r="68" spans="1:2" ht="12.75">
      <c r="A68" s="15" t="s">
        <v>56</v>
      </c>
      <c r="B68" s="15"/>
    </row>
    <row r="69" spans="1:2" ht="12.75">
      <c r="A69" s="12" t="s">
        <v>57</v>
      </c>
      <c r="B69" s="12">
        <v>0.9997914255057947</v>
      </c>
    </row>
    <row r="70" spans="1:2" ht="12.75">
      <c r="A70" s="12" t="s">
        <v>58</v>
      </c>
      <c r="B70" s="12">
        <v>0.9995828945149091</v>
      </c>
    </row>
    <row r="71" spans="1:2" ht="12.75">
      <c r="A71" s="12" t="s">
        <v>59</v>
      </c>
      <c r="B71" s="12">
        <v>0.799582894514909</v>
      </c>
    </row>
    <row r="72" spans="1:2" ht="12.75">
      <c r="A72" s="12" t="s">
        <v>60</v>
      </c>
      <c r="B72" s="12">
        <v>0.12030611095307418</v>
      </c>
    </row>
    <row r="73" spans="1:2" ht="13.5" thickBot="1">
      <c r="A73" s="13" t="s">
        <v>61</v>
      </c>
      <c r="B73" s="13">
        <v>6</v>
      </c>
    </row>
    <row r="75" ht="13.5" thickBot="1">
      <c r="A75" t="s">
        <v>62</v>
      </c>
    </row>
    <row r="76" spans="1:6" ht="12.75">
      <c r="A76" s="14"/>
      <c r="B76" s="14" t="s">
        <v>67</v>
      </c>
      <c r="C76" s="14" t="s">
        <v>68</v>
      </c>
      <c r="D76" s="14" t="s">
        <v>69</v>
      </c>
      <c r="E76" s="14" t="s">
        <v>70</v>
      </c>
      <c r="F76" s="14" t="s">
        <v>71</v>
      </c>
    </row>
    <row r="77" spans="1:6" ht="12.75">
      <c r="A77" s="12" t="s">
        <v>63</v>
      </c>
      <c r="B77" s="12">
        <v>1</v>
      </c>
      <c r="C77" s="12">
        <v>173.42763219833674</v>
      </c>
      <c r="D77" s="12">
        <v>173.42763219833674</v>
      </c>
      <c r="E77" s="12">
        <v>11982.375325238496</v>
      </c>
      <c r="F77" s="12">
        <v>4.176609015012322E-08</v>
      </c>
    </row>
    <row r="78" spans="1:6" ht="12.75">
      <c r="A78" s="12" t="s">
        <v>64</v>
      </c>
      <c r="B78" s="12">
        <v>5</v>
      </c>
      <c r="C78" s="12">
        <v>0.07236780166326698</v>
      </c>
      <c r="D78" s="12">
        <v>0.014473560332653396</v>
      </c>
      <c r="E78" s="12"/>
      <c r="F78" s="12"/>
    </row>
    <row r="79" spans="1:6" ht="13.5" thickBot="1">
      <c r="A79" s="13" t="s">
        <v>65</v>
      </c>
      <c r="B79" s="13">
        <v>6</v>
      </c>
      <c r="C79" s="13">
        <v>173.5</v>
      </c>
      <c r="D79" s="13"/>
      <c r="E79" s="13"/>
      <c r="F79" s="13"/>
    </row>
    <row r="80" ht="13.5" thickBot="1"/>
    <row r="81" spans="1:9" ht="12.75">
      <c r="A81" s="14"/>
      <c r="B81" s="14" t="s">
        <v>72</v>
      </c>
      <c r="C81" s="14" t="s">
        <v>60</v>
      </c>
      <c r="D81" s="14" t="s">
        <v>73</v>
      </c>
      <c r="E81" s="14" t="s">
        <v>74</v>
      </c>
      <c r="F81" s="14" t="s">
        <v>75</v>
      </c>
      <c r="G81" s="14" t="s">
        <v>76</v>
      </c>
      <c r="H81" s="14" t="s">
        <v>77</v>
      </c>
      <c r="I81" s="14" t="s">
        <v>78</v>
      </c>
    </row>
    <row r="82" spans="1:9" ht="12.75">
      <c r="A82" s="12" t="s">
        <v>66</v>
      </c>
      <c r="B82" s="12">
        <v>0</v>
      </c>
      <c r="C82" s="12" t="e">
        <v>#N/A</v>
      </c>
      <c r="D82" s="12" t="e">
        <v>#N/A</v>
      </c>
      <c r="E82" s="12" t="e">
        <v>#N/A</v>
      </c>
      <c r="F82" s="12" t="e">
        <v>#N/A</v>
      </c>
      <c r="G82" s="12" t="e">
        <v>#N/A</v>
      </c>
      <c r="H82" s="12" t="e">
        <v>#N/A</v>
      </c>
      <c r="I82" s="12" t="e">
        <v>#N/A</v>
      </c>
    </row>
    <row r="83" spans="1:9" ht="13.5" thickBot="1">
      <c r="A83" s="13" t="s">
        <v>79</v>
      </c>
      <c r="B83" s="13">
        <v>0.1055389926251373</v>
      </c>
      <c r="C83" s="13">
        <v>0.000673954731299978</v>
      </c>
      <c r="D83" s="13">
        <v>156.59656016000542</v>
      </c>
      <c r="E83" s="13">
        <v>2.0146659193377951E-10</v>
      </c>
      <c r="F83" s="13">
        <v>0.1038065396657224</v>
      </c>
      <c r="G83" s="13">
        <v>0.1072714455845522</v>
      </c>
      <c r="H83" s="13">
        <v>0.1038065396657224</v>
      </c>
      <c r="I83" s="13">
        <v>0.1072714455845522</v>
      </c>
    </row>
    <row r="86" ht="12.75">
      <c r="A86" t="s">
        <v>55</v>
      </c>
    </row>
    <row r="87" ht="13.5" thickBot="1"/>
    <row r="88" spans="1:2" ht="12.75">
      <c r="A88" s="15" t="s">
        <v>56</v>
      </c>
      <c r="B88" s="15"/>
    </row>
    <row r="89" spans="1:2" ht="12.75">
      <c r="A89" s="12" t="s">
        <v>57</v>
      </c>
      <c r="B89" s="12">
        <v>0.9996511105068493</v>
      </c>
    </row>
    <row r="90" spans="1:2" ht="12.75">
      <c r="A90" s="12" t="s">
        <v>58</v>
      </c>
      <c r="B90" s="12">
        <v>0.999302342737577</v>
      </c>
    </row>
    <row r="91" spans="1:2" ht="12.75">
      <c r="A91" s="12" t="s">
        <v>59</v>
      </c>
      <c r="B91" s="12">
        <v>0.749302342737577</v>
      </c>
    </row>
    <row r="92" spans="1:2" ht="12.75">
      <c r="A92" s="12" t="s">
        <v>60</v>
      </c>
      <c r="B92" s="12">
        <v>1.119059777692605</v>
      </c>
    </row>
    <row r="93" spans="1:2" ht="13.5" thickBot="1">
      <c r="A93" s="13" t="s">
        <v>61</v>
      </c>
      <c r="B93" s="13">
        <v>5</v>
      </c>
    </row>
    <row r="95" ht="13.5" thickBot="1">
      <c r="A95" t="s">
        <v>62</v>
      </c>
    </row>
    <row r="96" spans="1:6" ht="12.75">
      <c r="A96" s="14"/>
      <c r="B96" s="14" t="s">
        <v>67</v>
      </c>
      <c r="C96" s="14" t="s">
        <v>68</v>
      </c>
      <c r="D96" s="14" t="s">
        <v>69</v>
      </c>
      <c r="E96" s="14" t="s">
        <v>70</v>
      </c>
      <c r="F96" s="14" t="s">
        <v>71</v>
      </c>
    </row>
    <row r="97" spans="1:6" ht="12.75">
      <c r="A97" s="12" t="s">
        <v>63</v>
      </c>
      <c r="B97" s="12">
        <v>1</v>
      </c>
      <c r="C97" s="12">
        <v>7174.990820855803</v>
      </c>
      <c r="D97" s="12">
        <v>7174.990820855803</v>
      </c>
      <c r="E97" s="12">
        <v>5729.474322488027</v>
      </c>
      <c r="F97" s="12">
        <v>5.0818959288228206E-06</v>
      </c>
    </row>
    <row r="98" spans="1:6" ht="12.75">
      <c r="A98" s="12" t="s">
        <v>64</v>
      </c>
      <c r="B98" s="12">
        <v>4</v>
      </c>
      <c r="C98" s="12">
        <v>5.00917914419769</v>
      </c>
      <c r="D98" s="12">
        <v>1.2522947860494225</v>
      </c>
      <c r="E98" s="12"/>
      <c r="F98" s="12"/>
    </row>
    <row r="99" spans="1:6" ht="13.5" thickBot="1">
      <c r="A99" s="13" t="s">
        <v>65</v>
      </c>
      <c r="B99" s="13">
        <v>5</v>
      </c>
      <c r="C99" s="13">
        <v>7180</v>
      </c>
      <c r="D99" s="13"/>
      <c r="E99" s="13"/>
      <c r="F99" s="13"/>
    </row>
    <row r="100" ht="13.5" thickBot="1"/>
    <row r="101" spans="1:9" ht="12.75">
      <c r="A101" s="14"/>
      <c r="B101" s="14" t="s">
        <v>72</v>
      </c>
      <c r="C101" s="14" t="s">
        <v>60</v>
      </c>
      <c r="D101" s="14" t="s">
        <v>73</v>
      </c>
      <c r="E101" s="14" t="s">
        <v>74</v>
      </c>
      <c r="F101" s="14" t="s">
        <v>75</v>
      </c>
      <c r="G101" s="14" t="s">
        <v>76</v>
      </c>
      <c r="H101" s="14" t="s">
        <v>77</v>
      </c>
      <c r="I101" s="14" t="s">
        <v>78</v>
      </c>
    </row>
    <row r="102" spans="1:9" ht="12.75">
      <c r="A102" s="12" t="s">
        <v>66</v>
      </c>
      <c r="B102" s="12">
        <v>0</v>
      </c>
      <c r="C102" s="12" t="e">
        <v>#N/A</v>
      </c>
      <c r="D102" s="12" t="e">
        <v>#N/A</v>
      </c>
      <c r="E102" s="12" t="e">
        <v>#N/A</v>
      </c>
      <c r="F102" s="12" t="e">
        <v>#N/A</v>
      </c>
      <c r="G102" s="12" t="e">
        <v>#N/A</v>
      </c>
      <c r="H102" s="12" t="e">
        <v>#N/A</v>
      </c>
      <c r="I102" s="12" t="e">
        <v>#N/A</v>
      </c>
    </row>
    <row r="103" spans="1:9" ht="13.5" thickBot="1">
      <c r="A103" s="13" t="s">
        <v>79</v>
      </c>
      <c r="B103" s="13">
        <v>0.0880700011923361</v>
      </c>
      <c r="C103" s="13">
        <v>0.0008773073521298239</v>
      </c>
      <c r="D103" s="13">
        <v>100.38671279629662</v>
      </c>
      <c r="E103" s="13">
        <v>5.904172918895094E-08</v>
      </c>
      <c r="F103" s="13">
        <v>0.08563420044363641</v>
      </c>
      <c r="G103" s="13">
        <v>0.09050580194103579</v>
      </c>
      <c r="H103" s="13">
        <v>0.08563420044363641</v>
      </c>
      <c r="I103" s="13">
        <v>0.09050580194103579</v>
      </c>
    </row>
    <row r="106" ht="12.75">
      <c r="A106" t="s">
        <v>55</v>
      </c>
    </row>
    <row r="107" ht="13.5" thickBot="1"/>
    <row r="108" spans="1:2" ht="12.75">
      <c r="A108" s="15" t="s">
        <v>56</v>
      </c>
      <c r="B108" s="15"/>
    </row>
    <row r="109" spans="1:2" ht="12.75">
      <c r="A109" s="12" t="s">
        <v>57</v>
      </c>
      <c r="B109" s="12">
        <v>0.9985080925739845</v>
      </c>
    </row>
    <row r="110" spans="1:2" ht="12.75">
      <c r="A110" s="12" t="s">
        <v>58</v>
      </c>
      <c r="B110" s="12">
        <v>0.9970184109357368</v>
      </c>
    </row>
    <row r="111" spans="1:2" ht="12.75">
      <c r="A111" s="12" t="s">
        <v>59</v>
      </c>
      <c r="B111" s="12">
        <v>0.7470184109357368</v>
      </c>
    </row>
    <row r="112" spans="1:2" ht="12.75">
      <c r="A112" s="12" t="s">
        <v>60</v>
      </c>
      <c r="B112" s="12">
        <v>0.22045385400915807</v>
      </c>
    </row>
    <row r="113" spans="1:2" ht="13.5" thickBot="1">
      <c r="A113" s="13" t="s">
        <v>61</v>
      </c>
      <c r="B113" s="13">
        <v>5</v>
      </c>
    </row>
    <row r="115" ht="13.5" thickBot="1">
      <c r="A115" t="s">
        <v>62</v>
      </c>
    </row>
    <row r="116" spans="1:6" ht="12.75">
      <c r="A116" s="14"/>
      <c r="B116" s="14" t="s">
        <v>67</v>
      </c>
      <c r="C116" s="14" t="s">
        <v>68</v>
      </c>
      <c r="D116" s="14" t="s">
        <v>69</v>
      </c>
      <c r="E116" s="14" t="s">
        <v>70</v>
      </c>
      <c r="F116" s="14" t="s">
        <v>71</v>
      </c>
    </row>
    <row r="117" spans="1:6" ht="12.75">
      <c r="A117" s="12" t="s">
        <v>63</v>
      </c>
      <c r="B117" s="12">
        <v>1</v>
      </c>
      <c r="C117" s="12">
        <v>65.00560039301006</v>
      </c>
      <c r="D117" s="12">
        <v>65.00560039301006</v>
      </c>
      <c r="E117" s="12">
        <v>1337.5664981949428</v>
      </c>
      <c r="F117" s="12">
        <v>4.4960385080107744E-05</v>
      </c>
    </row>
    <row r="118" spans="1:6" ht="12.75">
      <c r="A118" s="12" t="s">
        <v>64</v>
      </c>
      <c r="B118" s="12">
        <v>4</v>
      </c>
      <c r="C118" s="12">
        <v>0.1943996069899647</v>
      </c>
      <c r="D118" s="12">
        <v>0.048599901747491174</v>
      </c>
      <c r="E118" s="12"/>
      <c r="F118" s="12"/>
    </row>
    <row r="119" spans="1:6" ht="13.5" thickBot="1">
      <c r="A119" s="13" t="s">
        <v>65</v>
      </c>
      <c r="B119" s="13">
        <v>5</v>
      </c>
      <c r="C119" s="13">
        <v>65.2</v>
      </c>
      <c r="D119" s="13"/>
      <c r="E119" s="13"/>
      <c r="F119" s="13"/>
    </row>
    <row r="120" ht="13.5" thickBot="1"/>
    <row r="121" spans="1:9" ht="12.75">
      <c r="A121" s="14"/>
      <c r="B121" s="14" t="s">
        <v>72</v>
      </c>
      <c r="C121" s="14" t="s">
        <v>60</v>
      </c>
      <c r="D121" s="14" t="s">
        <v>73</v>
      </c>
      <c r="E121" s="14" t="s">
        <v>74</v>
      </c>
      <c r="F121" s="14" t="s">
        <v>75</v>
      </c>
      <c r="G121" s="14" t="s">
        <v>76</v>
      </c>
      <c r="H121" s="14" t="s">
        <v>77</v>
      </c>
      <c r="I121" s="14" t="s">
        <v>78</v>
      </c>
    </row>
    <row r="122" spans="1:9" ht="12.75">
      <c r="A122" s="12" t="s">
        <v>66</v>
      </c>
      <c r="B122" s="12">
        <v>0</v>
      </c>
      <c r="C122" s="12" t="e">
        <v>#N/A</v>
      </c>
      <c r="D122" s="12" t="e">
        <v>#N/A</v>
      </c>
      <c r="E122" s="12" t="e">
        <v>#N/A</v>
      </c>
      <c r="F122" s="12" t="e">
        <v>#N/A</v>
      </c>
      <c r="G122" s="12" t="e">
        <v>#N/A</v>
      </c>
      <c r="H122" s="12" t="e">
        <v>#N/A</v>
      </c>
      <c r="I122" s="12" t="e">
        <v>#N/A</v>
      </c>
    </row>
    <row r="123" spans="1:9" ht="13.5" thickBot="1">
      <c r="A123" s="13" t="s">
        <v>79</v>
      </c>
      <c r="B123" s="13">
        <v>0.04772264720331251</v>
      </c>
      <c r="C123" s="13">
        <v>0.0009234119844859838</v>
      </c>
      <c r="D123" s="13">
        <v>51.680775217442374</v>
      </c>
      <c r="E123" s="13">
        <v>8.389806319716775E-07</v>
      </c>
      <c r="F123" s="13">
        <v>0.04515883920864705</v>
      </c>
      <c r="G123" s="13">
        <v>0.050286455197977975</v>
      </c>
      <c r="H123" s="13">
        <v>0.04515883920864705</v>
      </c>
      <c r="I123" s="13">
        <v>0.050286455197977975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and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rmcham</dc:creator>
  <cp:keywords/>
  <dc:description/>
  <cp:lastModifiedBy>Timothy M Russell</cp:lastModifiedBy>
  <cp:lastPrinted>2007-09-07T13:11:51Z</cp:lastPrinted>
  <dcterms:created xsi:type="dcterms:W3CDTF">2005-05-06T16:37:32Z</dcterms:created>
  <dcterms:modified xsi:type="dcterms:W3CDTF">2008-02-04T17:59:34Z</dcterms:modified>
  <cp:category/>
  <cp:version/>
  <cp:contentType/>
  <cp:contentStatus/>
</cp:coreProperties>
</file>